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 2\2024\ФОТ 2024\"/>
    </mc:Choice>
  </mc:AlternateContent>
  <xr:revisionPtr revIDLastSave="0" documentId="13_ncr:1_{277BBBA4-E8B7-433D-907E-B5DB605B0217}" xr6:coauthVersionLast="47" xr6:coauthVersionMax="47" xr10:uidLastSave="{00000000-0000-0000-0000-000000000000}"/>
  <bookViews>
    <workbookView xWindow="-120" yWindow="-120" windowWidth="29040" windowHeight="15840" tabRatio="760" xr2:uid="{00000000-000D-0000-FFFF-FFFF00000000}"/>
  </bookViews>
  <sheets>
    <sheet name="село" sheetId="25" r:id="rId1"/>
    <sheet name="стационар" sheetId="27" r:id="rId2"/>
    <sheet name="поликлиника" sheetId="26" r:id="rId3"/>
    <sheet name="внешт" sheetId="32" r:id="rId4"/>
  </sheets>
  <definedNames>
    <definedName name="_xlnm.Print_Area" localSheetId="2">поликлиника!$A$1:$AC$529</definedName>
    <definedName name="_xlnm.Print_Area" localSheetId="0">село!$A$1:$AC$475</definedName>
    <definedName name="_xlnm.Print_Area" localSheetId="1">стационар!$A$1:$AC$234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6" l="1"/>
  <c r="I15" i="26"/>
  <c r="K15" i="26" s="1"/>
  <c r="I16" i="26"/>
  <c r="I17" i="26"/>
  <c r="I18" i="26"/>
  <c r="K17" i="26"/>
  <c r="I13" i="26"/>
  <c r="K13" i="26" s="1"/>
  <c r="I107" i="25" l="1"/>
  <c r="K107" i="25" s="1"/>
  <c r="I27" i="26" l="1"/>
  <c r="K27" i="26" s="1"/>
  <c r="AC27" i="26" s="1"/>
  <c r="I117" i="26"/>
  <c r="K117" i="26" s="1"/>
  <c r="M27" i="26" l="1"/>
  <c r="X27" i="26" s="1"/>
  <c r="Y27" i="26" s="1"/>
  <c r="AA27" i="26" s="1"/>
  <c r="M117" i="26"/>
  <c r="X117" i="26" s="1"/>
  <c r="Y117" i="26" s="1"/>
  <c r="AA117" i="26" s="1"/>
  <c r="W215" i="25" l="1"/>
  <c r="AC437" i="26"/>
  <c r="AC91" i="25"/>
  <c r="AC100" i="26"/>
  <c r="AC210" i="26"/>
  <c r="AC124" i="27"/>
  <c r="AC187" i="27"/>
  <c r="AB432" i="25"/>
  <c r="AC418" i="25"/>
  <c r="AC406" i="25"/>
  <c r="AC286" i="25"/>
  <c r="AC282" i="25"/>
  <c r="AB285" i="25"/>
  <c r="AB284" i="25"/>
  <c r="AB283" i="25"/>
  <c r="AB280" i="25"/>
  <c r="AB279" i="25"/>
  <c r="AB278" i="25"/>
  <c r="AB272" i="25"/>
  <c r="AB265" i="25"/>
  <c r="AB264" i="25"/>
  <c r="AB254" i="25"/>
  <c r="AB253" i="25"/>
  <c r="AB252" i="25"/>
  <c r="AB251" i="25"/>
  <c r="AB245" i="25"/>
  <c r="AB244" i="25"/>
  <c r="AB243" i="25"/>
  <c r="AB242" i="25"/>
  <c r="AB234" i="25"/>
  <c r="AB233" i="25"/>
  <c r="AB231" i="25"/>
  <c r="AB230" i="25"/>
  <c r="AB229" i="25"/>
  <c r="AB226" i="25"/>
  <c r="AB220" i="25"/>
  <c r="AB219" i="25"/>
  <c r="AB218" i="25"/>
  <c r="AB217" i="25"/>
  <c r="AB216" i="25"/>
  <c r="AB215" i="25"/>
  <c r="AB214" i="25"/>
  <c r="AB213" i="25"/>
  <c r="AB200" i="25"/>
  <c r="AB201" i="25"/>
  <c r="AB202" i="25"/>
  <c r="AB203" i="25"/>
  <c r="AB204" i="25"/>
  <c r="AB205" i="25"/>
  <c r="AB199" i="25"/>
  <c r="AC177" i="25"/>
  <c r="AC174" i="25"/>
  <c r="AC175" i="25"/>
  <c r="AC176" i="25"/>
  <c r="AC173" i="25"/>
  <c r="AB162" i="25"/>
  <c r="AB159" i="25"/>
  <c r="AB158" i="25"/>
  <c r="AB157" i="25"/>
  <c r="AB156" i="25"/>
  <c r="AB155" i="25"/>
  <c r="AB154" i="25"/>
  <c r="AB153" i="25"/>
  <c r="AB152" i="25"/>
  <c r="AB122" i="25"/>
  <c r="AB104" i="25"/>
  <c r="AB103" i="25"/>
  <c r="AB102" i="25"/>
  <c r="AB101" i="25"/>
  <c r="AB100" i="25"/>
  <c r="AB99" i="25"/>
  <c r="AB98" i="25"/>
  <c r="AB49" i="25"/>
  <c r="AB58" i="25"/>
  <c r="AB57" i="25"/>
  <c r="AB56" i="25"/>
  <c r="AB20" i="25"/>
  <c r="I186" i="27"/>
  <c r="K186" i="27" s="1"/>
  <c r="AB356" i="26"/>
  <c r="AB430" i="26"/>
  <c r="S58" i="27"/>
  <c r="I58" i="27"/>
  <c r="K58" i="27" s="1"/>
  <c r="AC310" i="26"/>
  <c r="Q322" i="26"/>
  <c r="I322" i="26"/>
  <c r="K322" i="26" s="1"/>
  <c r="AB382" i="26"/>
  <c r="I267" i="26"/>
  <c r="K267" i="26" s="1"/>
  <c r="I40" i="26"/>
  <c r="K40" i="26" s="1"/>
  <c r="AC505" i="26"/>
  <c r="U363" i="26"/>
  <c r="Q363" i="26"/>
  <c r="I363" i="26"/>
  <c r="K363" i="26" s="1"/>
  <c r="I337" i="26"/>
  <c r="K337" i="26" s="1"/>
  <c r="I340" i="26"/>
  <c r="K340" i="26" s="1"/>
  <c r="Q346" i="26"/>
  <c r="I346" i="26"/>
  <c r="K346" i="26" s="1"/>
  <c r="Q347" i="26"/>
  <c r="I347" i="26"/>
  <c r="K347" i="26" s="1"/>
  <c r="I171" i="27"/>
  <c r="K171" i="27" s="1"/>
  <c r="M186" i="27" l="1"/>
  <c r="X186" i="27" s="1"/>
  <c r="Y186" i="27" s="1"/>
  <c r="AA186" i="27" s="1"/>
  <c r="M58" i="27"/>
  <c r="X58" i="27" s="1"/>
  <c r="Y58" i="27" s="1"/>
  <c r="AA58" i="27" s="1"/>
  <c r="AC58" i="27"/>
  <c r="M322" i="26"/>
  <c r="X322" i="26" s="1"/>
  <c r="Y322" i="26" s="1"/>
  <c r="AA322" i="26" s="1"/>
  <c r="M267" i="26"/>
  <c r="X267" i="26" s="1"/>
  <c r="Y267" i="26" s="1"/>
  <c r="AA267" i="26" s="1"/>
  <c r="M40" i="26"/>
  <c r="X40" i="26" s="1"/>
  <c r="Y40" i="26" s="1"/>
  <c r="AA40" i="26" s="1"/>
  <c r="M363" i="26"/>
  <c r="X363" i="26" s="1"/>
  <c r="Y363" i="26" s="1"/>
  <c r="AA363" i="26" s="1"/>
  <c r="M337" i="26"/>
  <c r="X337" i="26" s="1"/>
  <c r="Y337" i="26" s="1"/>
  <c r="AA337" i="26" s="1"/>
  <c r="M340" i="26"/>
  <c r="X340" i="26" s="1"/>
  <c r="Y340" i="26" s="1"/>
  <c r="AA340" i="26" s="1"/>
  <c r="M346" i="26"/>
  <c r="X346" i="26" s="1"/>
  <c r="Y346" i="26" s="1"/>
  <c r="AA346" i="26" s="1"/>
  <c r="M347" i="26"/>
  <c r="X347" i="26" s="1"/>
  <c r="Y347" i="26" s="1"/>
  <c r="AA347" i="26" s="1"/>
  <c r="M171" i="27"/>
  <c r="X171" i="27" s="1"/>
  <c r="Y171" i="27" s="1"/>
  <c r="AA171" i="27" s="1"/>
  <c r="I169" i="27"/>
  <c r="K169" i="27" s="1"/>
  <c r="S121" i="27"/>
  <c r="I121" i="27"/>
  <c r="K121" i="27" s="1"/>
  <c r="M121" i="27" s="1"/>
  <c r="S120" i="27"/>
  <c r="I120" i="27"/>
  <c r="K120" i="27" s="1"/>
  <c r="M120" i="27" s="1"/>
  <c r="S123" i="27"/>
  <c r="I123" i="27"/>
  <c r="K123" i="27" s="1"/>
  <c r="S426" i="25"/>
  <c r="I426" i="25"/>
  <c r="K426" i="25" s="1"/>
  <c r="X121" i="27" l="1"/>
  <c r="Y121" i="27" s="1"/>
  <c r="AA121" i="27" s="1"/>
  <c r="X120" i="27"/>
  <c r="Y120" i="27" s="1"/>
  <c r="AA120" i="27" s="1"/>
  <c r="M169" i="27"/>
  <c r="X169" i="27" s="1"/>
  <c r="Y169" i="27" s="1"/>
  <c r="AA169" i="27" s="1"/>
  <c r="AC120" i="27"/>
  <c r="M123" i="27"/>
  <c r="X123" i="27" s="1"/>
  <c r="Y123" i="27" s="1"/>
  <c r="AA123" i="27" s="1"/>
  <c r="M426" i="25"/>
  <c r="O426" i="25"/>
  <c r="S286" i="25"/>
  <c r="I286" i="25"/>
  <c r="K286" i="25" s="1"/>
  <c r="I281" i="25"/>
  <c r="K281" i="25" s="1"/>
  <c r="X426" i="25" l="1"/>
  <c r="O286" i="25"/>
  <c r="M286" i="25"/>
  <c r="O281" i="25"/>
  <c r="X281" i="25" s="1"/>
  <c r="Y281" i="25" l="1"/>
  <c r="AA281" i="25" s="1"/>
  <c r="Y426" i="25"/>
  <c r="AA426" i="25" s="1"/>
  <c r="X286" i="25"/>
  <c r="O14" i="32"/>
  <c r="H14" i="32"/>
  <c r="I12" i="32"/>
  <c r="K12" i="32" s="1"/>
  <c r="H74" i="26"/>
  <c r="Y286" i="25" l="1"/>
  <c r="AA286" i="25" s="1"/>
  <c r="M12" i="32"/>
  <c r="AB464" i="26"/>
  <c r="W464" i="26"/>
  <c r="S464" i="26"/>
  <c r="O464" i="26"/>
  <c r="H464" i="26"/>
  <c r="S413" i="26"/>
  <c r="I413" i="26"/>
  <c r="K413" i="26" s="1"/>
  <c r="AC413" i="26" s="1"/>
  <c r="K404" i="26"/>
  <c r="I404" i="26"/>
  <c r="H460" i="26"/>
  <c r="P12" i="32" l="1"/>
  <c r="Q12" i="32" s="1"/>
  <c r="S12" i="32" s="1"/>
  <c r="M413" i="26"/>
  <c r="X413" i="26" s="1"/>
  <c r="Y413" i="26" s="1"/>
  <c r="AA413" i="26" s="1"/>
  <c r="M404" i="26"/>
  <c r="X404" i="26" s="1"/>
  <c r="Y404" i="26" s="1"/>
  <c r="AA404" i="26" s="1"/>
  <c r="U350" i="26" l="1"/>
  <c r="Q350" i="26"/>
  <c r="Q325" i="26"/>
  <c r="I325" i="26"/>
  <c r="K325" i="26" s="1"/>
  <c r="H298" i="26"/>
  <c r="H360" i="26"/>
  <c r="H277" i="26"/>
  <c r="AB244" i="26"/>
  <c r="AC244" i="26"/>
  <c r="W244" i="26"/>
  <c r="U244" i="26"/>
  <c r="S244" i="26"/>
  <c r="Q244" i="26"/>
  <c r="O244" i="26"/>
  <c r="H244" i="26"/>
  <c r="AB166" i="26"/>
  <c r="U166" i="26"/>
  <c r="S166" i="26"/>
  <c r="Q166" i="26"/>
  <c r="H166" i="26"/>
  <c r="AB235" i="26"/>
  <c r="W235" i="26"/>
  <c r="U235" i="26"/>
  <c r="Q235" i="26"/>
  <c r="H235" i="26"/>
  <c r="AB195" i="26"/>
  <c r="W195" i="26"/>
  <c r="U195" i="26"/>
  <c r="Q195" i="26"/>
  <c r="H195" i="26"/>
  <c r="I124" i="26"/>
  <c r="K124" i="26" s="1"/>
  <c r="W107" i="26"/>
  <c r="U107" i="26"/>
  <c r="S107" i="26"/>
  <c r="Q107" i="26"/>
  <c r="O107" i="26"/>
  <c r="H107" i="26"/>
  <c r="W101" i="26"/>
  <c r="U101" i="26"/>
  <c r="S101" i="26"/>
  <c r="Q101" i="26"/>
  <c r="H101" i="26"/>
  <c r="I86" i="26"/>
  <c r="K86" i="26" s="1"/>
  <c r="I90" i="26"/>
  <c r="K90" i="26" s="1"/>
  <c r="H236" i="26" l="1"/>
  <c r="M325" i="26"/>
  <c r="X325" i="26" s="1"/>
  <c r="Y325" i="26" s="1"/>
  <c r="AA325" i="26" s="1"/>
  <c r="AB236" i="26"/>
  <c r="W236" i="26"/>
  <c r="U236" i="26"/>
  <c r="Q236" i="26"/>
  <c r="AC124" i="26"/>
  <c r="M124" i="26"/>
  <c r="X124" i="26" s="1"/>
  <c r="Y124" i="26" s="1"/>
  <c r="AA124" i="26" s="1"/>
  <c r="AC86" i="26"/>
  <c r="M86" i="26"/>
  <c r="X86" i="26" s="1"/>
  <c r="Y86" i="26" s="1"/>
  <c r="AA86" i="26" s="1"/>
  <c r="M90" i="26"/>
  <c r="X90" i="26" s="1"/>
  <c r="Y90" i="26" s="1"/>
  <c r="AA90" i="26" s="1"/>
  <c r="H60" i="26" l="1"/>
  <c r="I100" i="26"/>
  <c r="K100" i="26" s="1"/>
  <c r="I99" i="26"/>
  <c r="K99" i="26" s="1"/>
  <c r="I98" i="26"/>
  <c r="K98" i="26" s="1"/>
  <c r="O97" i="26"/>
  <c r="O101" i="26" s="1"/>
  <c r="I97" i="26"/>
  <c r="I101" i="26" l="1"/>
  <c r="K97" i="26"/>
  <c r="K101" i="26" s="1"/>
  <c r="M98" i="26"/>
  <c r="X98" i="26" s="1"/>
  <c r="Y98" i="26" s="1"/>
  <c r="AA98" i="26" s="1"/>
  <c r="AC98" i="26"/>
  <c r="M100" i="26"/>
  <c r="X100" i="26" s="1"/>
  <c r="Y100" i="26" s="1"/>
  <c r="AA100" i="26" s="1"/>
  <c r="M99" i="26"/>
  <c r="X99" i="26" s="1"/>
  <c r="Y99" i="26" s="1"/>
  <c r="AA99" i="26" s="1"/>
  <c r="I371" i="26"/>
  <c r="K371" i="26" s="1"/>
  <c r="X15" i="26"/>
  <c r="M97" i="26" l="1"/>
  <c r="M101" i="26" s="1"/>
  <c r="AC97" i="26"/>
  <c r="AC101" i="26" s="1"/>
  <c r="Y15" i="26"/>
  <c r="AA15" i="26" s="1"/>
  <c r="AC371" i="26"/>
  <c r="M371" i="26"/>
  <c r="X371" i="26" s="1"/>
  <c r="Y371" i="26" s="1"/>
  <c r="AA371" i="26" s="1"/>
  <c r="S56" i="27"/>
  <c r="Q56" i="27"/>
  <c r="I56" i="27"/>
  <c r="K56" i="27" s="1"/>
  <c r="AC56" i="27" s="1"/>
  <c r="I18" i="27"/>
  <c r="K18" i="27" s="1"/>
  <c r="I14" i="27"/>
  <c r="K14" i="27" s="1"/>
  <c r="U30" i="25"/>
  <c r="U29" i="25"/>
  <c r="U28" i="25"/>
  <c r="U64" i="25"/>
  <c r="U61" i="25"/>
  <c r="U104" i="25"/>
  <c r="U102" i="25"/>
  <c r="U101" i="25"/>
  <c r="U100" i="25"/>
  <c r="U99" i="25"/>
  <c r="U97" i="25"/>
  <c r="U96" i="25"/>
  <c r="U135" i="25"/>
  <c r="U137" i="25" s="1"/>
  <c r="U166" i="25"/>
  <c r="U165" i="25"/>
  <c r="U210" i="25"/>
  <c r="U209" i="25"/>
  <c r="U208" i="25"/>
  <c r="U239" i="25"/>
  <c r="U238" i="25"/>
  <c r="U240" i="25" s="1"/>
  <c r="U261" i="25"/>
  <c r="U260" i="25"/>
  <c r="U262" i="25" s="1"/>
  <c r="U308" i="25"/>
  <c r="U307" i="25"/>
  <c r="U306" i="25"/>
  <c r="U305" i="25"/>
  <c r="U304" i="25"/>
  <c r="U303" i="25"/>
  <c r="U301" i="25"/>
  <c r="U345" i="25"/>
  <c r="U344" i="25"/>
  <c r="U343" i="25"/>
  <c r="U377" i="25"/>
  <c r="U376" i="25"/>
  <c r="U446" i="25"/>
  <c r="U447" i="25"/>
  <c r="U445" i="25"/>
  <c r="U32" i="27"/>
  <c r="U463" i="25"/>
  <c r="U443" i="25"/>
  <c r="U403" i="25"/>
  <c r="U387" i="25"/>
  <c r="U374" i="25"/>
  <c r="U362" i="25"/>
  <c r="U353" i="25"/>
  <c r="U341" i="25"/>
  <c r="U327" i="25"/>
  <c r="U319" i="25"/>
  <c r="U299" i="25"/>
  <c r="U276" i="25"/>
  <c r="U266" i="25"/>
  <c r="U258" i="25"/>
  <c r="U246" i="25"/>
  <c r="U236" i="25"/>
  <c r="U227" i="25"/>
  <c r="U221" i="25"/>
  <c r="U206" i="25"/>
  <c r="U189" i="25"/>
  <c r="U178" i="25"/>
  <c r="U163" i="25"/>
  <c r="U150" i="25"/>
  <c r="U142" i="25"/>
  <c r="U133" i="25"/>
  <c r="U124" i="25"/>
  <c r="U116" i="25"/>
  <c r="U94" i="25"/>
  <c r="U78" i="25"/>
  <c r="U71" i="25"/>
  <c r="U59" i="25"/>
  <c r="U45" i="25"/>
  <c r="U38" i="25"/>
  <c r="U26" i="25"/>
  <c r="U14" i="25"/>
  <c r="I187" i="25"/>
  <c r="K187" i="25" s="1"/>
  <c r="I458" i="25"/>
  <c r="K458" i="25" s="1"/>
  <c r="I459" i="25"/>
  <c r="K459" i="25" s="1"/>
  <c r="I401" i="25"/>
  <c r="K401" i="25" s="1"/>
  <c r="O458" i="25" l="1"/>
  <c r="O401" i="25"/>
  <c r="X401" i="25" s="1"/>
  <c r="Y401" i="25" s="1"/>
  <c r="AA401" i="25" s="1"/>
  <c r="O459" i="25"/>
  <c r="X97" i="26"/>
  <c r="X101" i="26" s="1"/>
  <c r="U348" i="25"/>
  <c r="U354" i="25" s="1"/>
  <c r="X458" i="25"/>
  <c r="Y458" i="25" s="1"/>
  <c r="M56" i="27"/>
  <c r="X56" i="27" s="1"/>
  <c r="Y56" i="27" s="1"/>
  <c r="AA56" i="27" s="1"/>
  <c r="M18" i="27"/>
  <c r="X18" i="27" s="1"/>
  <c r="Y18" i="27" s="1"/>
  <c r="AA18" i="27" s="1"/>
  <c r="M14" i="27"/>
  <c r="X14" i="27" s="1"/>
  <c r="Y14" i="27" s="1"/>
  <c r="AA14" i="27" s="1"/>
  <c r="U65" i="25"/>
  <c r="U72" i="25" s="1"/>
  <c r="U453" i="25"/>
  <c r="U464" i="25" s="1"/>
  <c r="U267" i="25"/>
  <c r="U168" i="25"/>
  <c r="U179" i="25" s="1"/>
  <c r="U247" i="25"/>
  <c r="U466" i="25"/>
  <c r="U105" i="25"/>
  <c r="U117" i="25" s="1"/>
  <c r="U467" i="25"/>
  <c r="U143" i="25"/>
  <c r="U469" i="25"/>
  <c r="U211" i="25"/>
  <c r="U222" i="25" s="1"/>
  <c r="U309" i="25"/>
  <c r="U320" i="25" s="1"/>
  <c r="U31" i="25"/>
  <c r="U39" i="25" s="1"/>
  <c r="U378" i="25"/>
  <c r="M187" i="25"/>
  <c r="O187" i="25"/>
  <c r="AC458" i="25"/>
  <c r="H258" i="25"/>
  <c r="S185" i="25"/>
  <c r="I185" i="25"/>
  <c r="K185" i="25" s="1"/>
  <c r="U89" i="26"/>
  <c r="I89" i="26"/>
  <c r="K89" i="26" s="1"/>
  <c r="U91" i="26"/>
  <c r="I91" i="26"/>
  <c r="K91" i="26" s="1"/>
  <c r="Q190" i="27"/>
  <c r="U190" i="27"/>
  <c r="S49" i="25"/>
  <c r="Q332" i="26"/>
  <c r="I332" i="26"/>
  <c r="K332" i="26" s="1"/>
  <c r="U315" i="26"/>
  <c r="Q315" i="26"/>
  <c r="I315" i="26"/>
  <c r="K315" i="26" s="1"/>
  <c r="AC185" i="25" l="1"/>
  <c r="AA458" i="25"/>
  <c r="Y97" i="26"/>
  <c r="Y101" i="26" s="1"/>
  <c r="X187" i="25"/>
  <c r="U468" i="25"/>
  <c r="U465" i="25" s="1"/>
  <c r="U388" i="25"/>
  <c r="M185" i="25"/>
  <c r="O185" i="25"/>
  <c r="AC89" i="26"/>
  <c r="M89" i="26"/>
  <c r="X89" i="26" s="1"/>
  <c r="Y89" i="26" s="1"/>
  <c r="AA89" i="26" s="1"/>
  <c r="M91" i="26"/>
  <c r="X91" i="26" s="1"/>
  <c r="Y91" i="26" s="1"/>
  <c r="AA91" i="26" s="1"/>
  <c r="AC91" i="26"/>
  <c r="M332" i="26"/>
  <c r="X332" i="26" s="1"/>
  <c r="Y332" i="26" s="1"/>
  <c r="AA332" i="26" s="1"/>
  <c r="M315" i="26"/>
  <c r="X315" i="26" s="1"/>
  <c r="Y315" i="26" s="1"/>
  <c r="AA315" i="26" s="1"/>
  <c r="AC315" i="26"/>
  <c r="U92" i="26"/>
  <c r="I113" i="26"/>
  <c r="K113" i="26" s="1"/>
  <c r="AC113" i="26" s="1"/>
  <c r="I112" i="26"/>
  <c r="K112" i="26" s="1"/>
  <c r="I111" i="26"/>
  <c r="K111" i="26" s="1"/>
  <c r="I110" i="26"/>
  <c r="K110" i="26" s="1"/>
  <c r="AC110" i="26" s="1"/>
  <c r="I136" i="26"/>
  <c r="K136" i="26" s="1"/>
  <c r="O136" i="26"/>
  <c r="I135" i="26"/>
  <c r="K135" i="26" s="1"/>
  <c r="AC135" i="26" s="1"/>
  <c r="I137" i="26"/>
  <c r="K137" i="26" s="1"/>
  <c r="I138" i="26"/>
  <c r="K138" i="26" s="1"/>
  <c r="Y187" i="25" l="1"/>
  <c r="AA187" i="25" s="1"/>
  <c r="AA97" i="26"/>
  <c r="AA101" i="26" s="1"/>
  <c r="X185" i="25"/>
  <c r="M111" i="26"/>
  <c r="X111" i="26" s="1"/>
  <c r="Y111" i="26" s="1"/>
  <c r="AA111" i="26" s="1"/>
  <c r="M112" i="26"/>
  <c r="X112" i="26" s="1"/>
  <c r="Y112" i="26" s="1"/>
  <c r="AA112" i="26" s="1"/>
  <c r="AC112" i="26"/>
  <c r="M110" i="26"/>
  <c r="X110" i="26" s="1"/>
  <c r="Y110" i="26" s="1"/>
  <c r="AA110" i="26" s="1"/>
  <c r="M113" i="26"/>
  <c r="X113" i="26" s="1"/>
  <c r="Y113" i="26" s="1"/>
  <c r="AA113" i="26" s="1"/>
  <c r="M136" i="26"/>
  <c r="X136" i="26" s="1"/>
  <c r="Y136" i="26" s="1"/>
  <c r="AA136" i="26" s="1"/>
  <c r="M138" i="26"/>
  <c r="X138" i="26" s="1"/>
  <c r="Y138" i="26" s="1"/>
  <c r="AA138" i="26" s="1"/>
  <c r="AC137" i="26"/>
  <c r="M137" i="26"/>
  <c r="X137" i="26" s="1"/>
  <c r="Y137" i="26" s="1"/>
  <c r="AA137" i="26" s="1"/>
  <c r="M135" i="26"/>
  <c r="X135" i="26" s="1"/>
  <c r="Y135" i="26" s="1"/>
  <c r="AA135" i="26" s="1"/>
  <c r="AC136" i="26"/>
  <c r="Y185" i="25" l="1"/>
  <c r="AA185" i="25" s="1"/>
  <c r="O56" i="26"/>
  <c r="I56" i="26"/>
  <c r="K56" i="26" s="1"/>
  <c r="AC56" i="26" l="1"/>
  <c r="M56" i="26"/>
  <c r="X56" i="26" s="1"/>
  <c r="Y56" i="26" s="1"/>
  <c r="AA56" i="26" s="1"/>
  <c r="I16" i="32" l="1"/>
  <c r="S408" i="26"/>
  <c r="S388" i="26"/>
  <c r="S389" i="26"/>
  <c r="S427" i="25"/>
  <c r="I427" i="25"/>
  <c r="K427" i="25" s="1"/>
  <c r="S425" i="25"/>
  <c r="I425" i="25"/>
  <c r="K425" i="25" s="1"/>
  <c r="H443" i="25"/>
  <c r="H341" i="25"/>
  <c r="U202" i="27"/>
  <c r="I202" i="27"/>
  <c r="K202" i="27" s="1"/>
  <c r="AC202" i="27" s="1"/>
  <c r="AB94" i="26"/>
  <c r="W94" i="26"/>
  <c r="U94" i="26"/>
  <c r="S94" i="26"/>
  <c r="O94" i="26"/>
  <c r="H94" i="26"/>
  <c r="AC425" i="25" l="1"/>
  <c r="O427" i="25"/>
  <c r="M427" i="25"/>
  <c r="O425" i="25"/>
  <c r="M425" i="25"/>
  <c r="M202" i="27"/>
  <c r="X202" i="27" s="1"/>
  <c r="Y202" i="27" s="1"/>
  <c r="AA202" i="27" s="1"/>
  <c r="X427" i="25" l="1"/>
  <c r="X425" i="25"/>
  <c r="I490" i="26"/>
  <c r="K490" i="26" s="1"/>
  <c r="Q290" i="26"/>
  <c r="I290" i="26"/>
  <c r="K290" i="26" s="1"/>
  <c r="Q289" i="26"/>
  <c r="I289" i="26"/>
  <c r="K289" i="26" s="1"/>
  <c r="AC289" i="26" s="1"/>
  <c r="U462" i="26"/>
  <c r="Q462" i="26"/>
  <c r="I462" i="26"/>
  <c r="S431" i="26"/>
  <c r="I431" i="26"/>
  <c r="K431" i="26" s="1"/>
  <c r="S396" i="26"/>
  <c r="I396" i="26"/>
  <c r="K396" i="26" s="1"/>
  <c r="S393" i="26"/>
  <c r="I392" i="26"/>
  <c r="K392" i="26" s="1"/>
  <c r="I392" i="25"/>
  <c r="K392" i="25" s="1"/>
  <c r="I393" i="25"/>
  <c r="K393" i="25" s="1"/>
  <c r="S393" i="25"/>
  <c r="I394" i="25"/>
  <c r="K394" i="25" s="1"/>
  <c r="S394" i="25"/>
  <c r="I395" i="25"/>
  <c r="K395" i="25" s="1"/>
  <c r="S395" i="25"/>
  <c r="I396" i="25"/>
  <c r="K396" i="25" s="1"/>
  <c r="S396" i="25"/>
  <c r="I397" i="25"/>
  <c r="K397" i="25" s="1"/>
  <c r="S397" i="25"/>
  <c r="I398" i="25"/>
  <c r="K398" i="25" s="1"/>
  <c r="S398" i="25"/>
  <c r="I399" i="25"/>
  <c r="K399" i="25" s="1"/>
  <c r="S399" i="25"/>
  <c r="I400" i="25"/>
  <c r="K400" i="25" s="1"/>
  <c r="S400" i="25"/>
  <c r="I402" i="25"/>
  <c r="K402" i="25" s="1"/>
  <c r="H403" i="25"/>
  <c r="Q403" i="25"/>
  <c r="W403" i="25"/>
  <c r="AB403" i="25"/>
  <c r="I405" i="25"/>
  <c r="K405" i="25" s="1"/>
  <c r="Q405" i="25"/>
  <c r="I406" i="25"/>
  <c r="Q406" i="25"/>
  <c r="I407" i="25"/>
  <c r="K407" i="25" s="1"/>
  <c r="S407" i="25"/>
  <c r="I408" i="25"/>
  <c r="K408" i="25" s="1"/>
  <c r="S408" i="25"/>
  <c r="I409" i="25"/>
  <c r="K409" i="25" s="1"/>
  <c r="S409" i="25"/>
  <c r="I410" i="25"/>
  <c r="K410" i="25" s="1"/>
  <c r="S410" i="25"/>
  <c r="I411" i="25"/>
  <c r="K411" i="25" s="1"/>
  <c r="S411" i="25"/>
  <c r="I412" i="25"/>
  <c r="K412" i="25" s="1"/>
  <c r="S412" i="25"/>
  <c r="I413" i="25"/>
  <c r="K413" i="25" s="1"/>
  <c r="S413" i="25"/>
  <c r="I414" i="25"/>
  <c r="K414" i="25" s="1"/>
  <c r="S414" i="25"/>
  <c r="I415" i="25"/>
  <c r="K415" i="25" s="1"/>
  <c r="S415" i="25"/>
  <c r="I416" i="25"/>
  <c r="K416" i="25" s="1"/>
  <c r="S416" i="25"/>
  <c r="I417" i="25"/>
  <c r="K417" i="25" s="1"/>
  <c r="S417" i="25"/>
  <c r="I418" i="25"/>
  <c r="K418" i="25" s="1"/>
  <c r="S418" i="25"/>
  <c r="I423" i="25"/>
  <c r="K423" i="25" s="1"/>
  <c r="S423" i="25"/>
  <c r="I419" i="25"/>
  <c r="K419" i="25" s="1"/>
  <c r="S419" i="25"/>
  <c r="I420" i="25"/>
  <c r="K420" i="25" s="1"/>
  <c r="S420" i="25"/>
  <c r="I421" i="25"/>
  <c r="K421" i="25" s="1"/>
  <c r="S421" i="25"/>
  <c r="I422" i="25"/>
  <c r="K422" i="25" s="1"/>
  <c r="S422" i="25"/>
  <c r="I424" i="25"/>
  <c r="K424" i="25" s="1"/>
  <c r="S424" i="25"/>
  <c r="I429" i="25"/>
  <c r="K429" i="25" s="1"/>
  <c r="I430" i="25"/>
  <c r="K430" i="25" s="1"/>
  <c r="I431" i="25"/>
  <c r="K431" i="25" s="1"/>
  <c r="I428" i="25"/>
  <c r="K428" i="25" s="1"/>
  <c r="S428" i="25"/>
  <c r="I432" i="25"/>
  <c r="K432" i="25" s="1"/>
  <c r="I433" i="25"/>
  <c r="K433" i="25" s="1"/>
  <c r="I434" i="25"/>
  <c r="K434" i="25" s="1"/>
  <c r="I435" i="25"/>
  <c r="K435" i="25" s="1"/>
  <c r="I436" i="25"/>
  <c r="K436" i="25" s="1"/>
  <c r="S436" i="25"/>
  <c r="I437" i="25"/>
  <c r="K437" i="25" s="1"/>
  <c r="I438" i="25"/>
  <c r="K438" i="25" s="1"/>
  <c r="S438" i="25"/>
  <c r="I439" i="25"/>
  <c r="K439" i="25" s="1"/>
  <c r="S439" i="25"/>
  <c r="I440" i="25"/>
  <c r="K440" i="25" s="1"/>
  <c r="S440" i="25"/>
  <c r="I441" i="25"/>
  <c r="K441" i="25" s="1"/>
  <c r="I442" i="25"/>
  <c r="K442" i="25" s="1"/>
  <c r="S442" i="25"/>
  <c r="W443" i="25"/>
  <c r="AB443" i="25"/>
  <c r="I242" i="26"/>
  <c r="K242" i="26" s="1"/>
  <c r="I483" i="26"/>
  <c r="K483" i="26" s="1"/>
  <c r="I168" i="27"/>
  <c r="K168" i="27" s="1"/>
  <c r="AC168" i="27" s="1"/>
  <c r="I167" i="27"/>
  <c r="K167" i="27" s="1"/>
  <c r="I125" i="26"/>
  <c r="K125" i="26" s="1"/>
  <c r="M125" i="26" s="1"/>
  <c r="X125" i="26" s="1"/>
  <c r="Y125" i="26" s="1"/>
  <c r="AA125" i="26" s="1"/>
  <c r="I84" i="26"/>
  <c r="K84" i="26" s="1"/>
  <c r="I214" i="26"/>
  <c r="K214" i="26" s="1"/>
  <c r="AC214" i="26" s="1"/>
  <c r="I209" i="26"/>
  <c r="K209" i="26" s="1"/>
  <c r="Q294" i="26"/>
  <c r="I294" i="26"/>
  <c r="K294" i="26" s="1"/>
  <c r="I295" i="26"/>
  <c r="K295" i="26" s="1"/>
  <c r="M295" i="26" s="1"/>
  <c r="Q295" i="26"/>
  <c r="AC430" i="25" l="1"/>
  <c r="O400" i="25"/>
  <c r="AC396" i="25"/>
  <c r="M440" i="25"/>
  <c r="M435" i="25"/>
  <c r="AC429" i="25"/>
  <c r="AC436" i="25"/>
  <c r="M424" i="25"/>
  <c r="AC419" i="25"/>
  <c r="O416" i="25"/>
  <c r="O408" i="25"/>
  <c r="AC432" i="25"/>
  <c r="M398" i="25"/>
  <c r="AC398" i="25"/>
  <c r="AC394" i="25"/>
  <c r="M415" i="25"/>
  <c r="AC411" i="25"/>
  <c r="M407" i="25"/>
  <c r="AC399" i="25"/>
  <c r="M442" i="25"/>
  <c r="M428" i="25"/>
  <c r="O402" i="25"/>
  <c r="AC397" i="25"/>
  <c r="Y425" i="25"/>
  <c r="AA425" i="25" s="1"/>
  <c r="O431" i="25"/>
  <c r="AC421" i="25"/>
  <c r="M392" i="25"/>
  <c r="Y427" i="25"/>
  <c r="AA427" i="25" s="1"/>
  <c r="K462" i="26"/>
  <c r="M462" i="26" s="1"/>
  <c r="O441" i="25"/>
  <c r="AC441" i="25"/>
  <c r="O399" i="25"/>
  <c r="O410" i="25"/>
  <c r="M410" i="25"/>
  <c r="AC439" i="25"/>
  <c r="O439" i="25"/>
  <c r="AC413" i="25"/>
  <c r="O413" i="25"/>
  <c r="O423" i="25"/>
  <c r="M423" i="25"/>
  <c r="O421" i="25"/>
  <c r="O396" i="25"/>
  <c r="O393" i="25"/>
  <c r="M393" i="25"/>
  <c r="I443" i="25"/>
  <c r="AC433" i="25"/>
  <c r="M433" i="25"/>
  <c r="AC414" i="25"/>
  <c r="M414" i="25"/>
  <c r="O414" i="25"/>
  <c r="AC422" i="25"/>
  <c r="M422" i="25"/>
  <c r="O422" i="25"/>
  <c r="AC438" i="25"/>
  <c r="M438" i="25"/>
  <c r="O438" i="25"/>
  <c r="O418" i="25"/>
  <c r="M418" i="25"/>
  <c r="M437" i="25"/>
  <c r="O437" i="25"/>
  <c r="M397" i="25"/>
  <c r="O397" i="25"/>
  <c r="O434" i="25"/>
  <c r="M439" i="25"/>
  <c r="M421" i="25"/>
  <c r="M413" i="25"/>
  <c r="K406" i="25"/>
  <c r="M396" i="25"/>
  <c r="Q443" i="25"/>
  <c r="AC435" i="25"/>
  <c r="O435" i="25"/>
  <c r="O405" i="25"/>
  <c r="I403" i="25"/>
  <c r="M405" i="25"/>
  <c r="S403" i="25"/>
  <c r="O436" i="25"/>
  <c r="M436" i="25"/>
  <c r="M490" i="26"/>
  <c r="Y490" i="26" s="1"/>
  <c r="AA490" i="26" s="1"/>
  <c r="AC290" i="26"/>
  <c r="M290" i="26"/>
  <c r="X290" i="26" s="1"/>
  <c r="Y290" i="26" s="1"/>
  <c r="AA290" i="26" s="1"/>
  <c r="M289" i="26"/>
  <c r="X289" i="26" s="1"/>
  <c r="Y289" i="26" s="1"/>
  <c r="AA289" i="26" s="1"/>
  <c r="AC431" i="26"/>
  <c r="M431" i="26"/>
  <c r="X431" i="26" s="1"/>
  <c r="Y431" i="26" s="1"/>
  <c r="AA431" i="26" s="1"/>
  <c r="AC396" i="26"/>
  <c r="M396" i="26"/>
  <c r="X396" i="26" s="1"/>
  <c r="Y396" i="26" s="1"/>
  <c r="AA396" i="26" s="1"/>
  <c r="M392" i="26"/>
  <c r="X392" i="26" s="1"/>
  <c r="Y392" i="26" s="1"/>
  <c r="AA392" i="26" s="1"/>
  <c r="M409" i="25"/>
  <c r="O409" i="25"/>
  <c r="AC409" i="25"/>
  <c r="M417" i="25"/>
  <c r="O417" i="25"/>
  <c r="AC417" i="25"/>
  <c r="AC420" i="25"/>
  <c r="M420" i="25"/>
  <c r="O420" i="25"/>
  <c r="AC412" i="25"/>
  <c r="M412" i="25"/>
  <c r="O412" i="25"/>
  <c r="AC395" i="25"/>
  <c r="M395" i="25"/>
  <c r="K403" i="25"/>
  <c r="O395" i="25"/>
  <c r="O432" i="25"/>
  <c r="O430" i="25"/>
  <c r="O429" i="25"/>
  <c r="O442" i="25"/>
  <c r="M441" i="25"/>
  <c r="O440" i="25"/>
  <c r="O433" i="25"/>
  <c r="M432" i="25"/>
  <c r="O428" i="25"/>
  <c r="M431" i="25"/>
  <c r="M430" i="25"/>
  <c r="M429" i="25"/>
  <c r="O424" i="25"/>
  <c r="X424" i="25" s="1"/>
  <c r="Y424" i="25" s="1"/>
  <c r="AC423" i="25"/>
  <c r="M416" i="25"/>
  <c r="X416" i="25" s="1"/>
  <c r="Y416" i="25" s="1"/>
  <c r="O415" i="25"/>
  <c r="AC410" i="25"/>
  <c r="M408" i="25"/>
  <c r="O407" i="25"/>
  <c r="M402" i="25"/>
  <c r="M400" i="25"/>
  <c r="X400" i="25" s="1"/>
  <c r="Y400" i="25" s="1"/>
  <c r="M399" i="25"/>
  <c r="O398" i="25"/>
  <c r="AC408" i="25"/>
  <c r="AC442" i="25"/>
  <c r="AC440" i="25"/>
  <c r="AC428" i="25"/>
  <c r="AC424" i="25"/>
  <c r="AC415" i="25"/>
  <c r="AC407" i="25"/>
  <c r="O419" i="25"/>
  <c r="O411" i="25"/>
  <c r="O394" i="25"/>
  <c r="O392" i="25"/>
  <c r="AC416" i="25"/>
  <c r="S443" i="25"/>
  <c r="M419" i="25"/>
  <c r="M411" i="25"/>
  <c r="M394" i="25"/>
  <c r="M242" i="26"/>
  <c r="X242" i="26" s="1"/>
  <c r="Y242" i="26" s="1"/>
  <c r="AA242" i="26" s="1"/>
  <c r="Y483" i="26"/>
  <c r="AA483" i="26" s="1"/>
  <c r="M483" i="26"/>
  <c r="AC125" i="26"/>
  <c r="M168" i="27"/>
  <c r="X168" i="27" s="1"/>
  <c r="Y168" i="27" s="1"/>
  <c r="AA168" i="27" s="1"/>
  <c r="AC167" i="27"/>
  <c r="M167" i="27"/>
  <c r="X167" i="27" s="1"/>
  <c r="Y167" i="27" s="1"/>
  <c r="AA167" i="27" s="1"/>
  <c r="M84" i="26"/>
  <c r="X84" i="26" s="1"/>
  <c r="Y84" i="26" s="1"/>
  <c r="AA84" i="26" s="1"/>
  <c r="AC84" i="26"/>
  <c r="M214" i="26"/>
  <c r="X214" i="26" s="1"/>
  <c r="Y214" i="26" s="1"/>
  <c r="AA214" i="26" s="1"/>
  <c r="M209" i="26"/>
  <c r="X209" i="26" s="1"/>
  <c r="Y209" i="26" s="1"/>
  <c r="AA209" i="26" s="1"/>
  <c r="X295" i="26"/>
  <c r="Y295" i="26" s="1"/>
  <c r="AA295" i="26" s="1"/>
  <c r="AC294" i="26"/>
  <c r="M294" i="26"/>
  <c r="X294" i="26" s="1"/>
  <c r="Y294" i="26" s="1"/>
  <c r="AA294" i="26" s="1"/>
  <c r="AC295" i="26"/>
  <c r="K443" i="25" l="1"/>
  <c r="X392" i="25"/>
  <c r="Y392" i="25" s="1"/>
  <c r="X442" i="25"/>
  <c r="Y442" i="25" s="1"/>
  <c r="X440" i="25"/>
  <c r="Y440" i="25" s="1"/>
  <c r="X433" i="25"/>
  <c r="Y433" i="25" s="1"/>
  <c r="X438" i="25"/>
  <c r="Y438" i="25" s="1"/>
  <c r="AA438" i="25" s="1"/>
  <c r="X462" i="26"/>
  <c r="AC462" i="26"/>
  <c r="X423" i="25"/>
  <c r="X405" i="25"/>
  <c r="Y405" i="25" s="1"/>
  <c r="X413" i="25"/>
  <c r="X409" i="25"/>
  <c r="X417" i="25"/>
  <c r="X411" i="25"/>
  <c r="X422" i="25"/>
  <c r="X396" i="25"/>
  <c r="X394" i="25"/>
  <c r="Y394" i="25" s="1"/>
  <c r="X412" i="25"/>
  <c r="X439" i="25"/>
  <c r="X395" i="25"/>
  <c r="X414" i="25"/>
  <c r="X436" i="25"/>
  <c r="X419" i="25"/>
  <c r="X432" i="25"/>
  <c r="X420" i="25"/>
  <c r="X393" i="25"/>
  <c r="X399" i="25"/>
  <c r="X421" i="25"/>
  <c r="X429" i="25"/>
  <c r="X418" i="25"/>
  <c r="X410" i="25"/>
  <c r="X397" i="25"/>
  <c r="X430" i="25"/>
  <c r="X437" i="25"/>
  <c r="X415" i="25"/>
  <c r="X398" i="25"/>
  <c r="X431" i="25"/>
  <c r="X407" i="25"/>
  <c r="AA440" i="25"/>
  <c r="X435" i="25"/>
  <c r="X434" i="25"/>
  <c r="X428" i="25"/>
  <c r="X408" i="25"/>
  <c r="AA400" i="25"/>
  <c r="AA424" i="25"/>
  <c r="X441" i="25"/>
  <c r="AA442" i="25"/>
  <c r="X402" i="25"/>
  <c r="AA394" i="25"/>
  <c r="M403" i="25"/>
  <c r="AC443" i="25"/>
  <c r="O406" i="25"/>
  <c r="M406" i="25"/>
  <c r="M443" i="25" s="1"/>
  <c r="AA433" i="25"/>
  <c r="AA416" i="25"/>
  <c r="AC403" i="25"/>
  <c r="O403" i="25"/>
  <c r="S438" i="26"/>
  <c r="I438" i="26"/>
  <c r="K438" i="26" s="1"/>
  <c r="M438" i="26" s="1"/>
  <c r="Y419" i="25" l="1"/>
  <c r="AA419" i="25" s="1"/>
  <c r="Y422" i="25"/>
  <c r="AA422" i="25" s="1"/>
  <c r="Y441" i="25"/>
  <c r="AA441" i="25" s="1"/>
  <c r="Y407" i="25"/>
  <c r="AA407" i="25" s="1"/>
  <c r="Y418" i="25"/>
  <c r="AA418" i="25" s="1"/>
  <c r="AA436" i="25"/>
  <c r="Y436" i="25"/>
  <c r="Y411" i="25"/>
  <c r="AA411" i="25" s="1"/>
  <c r="Y410" i="25"/>
  <c r="AA410" i="25" s="1"/>
  <c r="Y421" i="25"/>
  <c r="AA421" i="25" s="1"/>
  <c r="Y395" i="25"/>
  <c r="AA395" i="25" s="1"/>
  <c r="Y409" i="25"/>
  <c r="AA409" i="25" s="1"/>
  <c r="Y408" i="25"/>
  <c r="AA408" i="25" s="1"/>
  <c r="Y415" i="25"/>
  <c r="AA415" i="25" s="1"/>
  <c r="Y399" i="25"/>
  <c r="AA399" i="25" s="1"/>
  <c r="Y439" i="25"/>
  <c r="AA439" i="25" s="1"/>
  <c r="Y413" i="25"/>
  <c r="AA413" i="25" s="1"/>
  <c r="AA431" i="25"/>
  <c r="Y431" i="25"/>
  <c r="Y414" i="25"/>
  <c r="AA414" i="25" s="1"/>
  <c r="Y398" i="25"/>
  <c r="AA398" i="25" s="1"/>
  <c r="Y437" i="25"/>
  <c r="AA437" i="25" s="1"/>
  <c r="Y393" i="25"/>
  <c r="AA393" i="25" s="1"/>
  <c r="AA412" i="25"/>
  <c r="Y412" i="25"/>
  <c r="Y429" i="25"/>
  <c r="AA429" i="25" s="1"/>
  <c r="Y417" i="25"/>
  <c r="AA417" i="25" s="1"/>
  <c r="Y428" i="25"/>
  <c r="AA428" i="25" s="1"/>
  <c r="Y434" i="25"/>
  <c r="AA434" i="25" s="1"/>
  <c r="Y430" i="25"/>
  <c r="AA430" i="25" s="1"/>
  <c r="Y420" i="25"/>
  <c r="AA420" i="25" s="1"/>
  <c r="Y423" i="25"/>
  <c r="AA423" i="25" s="1"/>
  <c r="Y402" i="25"/>
  <c r="AA402" i="25" s="1"/>
  <c r="Y435" i="25"/>
  <c r="AA435" i="25" s="1"/>
  <c r="Y397" i="25"/>
  <c r="AA397" i="25" s="1"/>
  <c r="AA432" i="25"/>
  <c r="Y432" i="25"/>
  <c r="Y396" i="25"/>
  <c r="AA396" i="25" s="1"/>
  <c r="Y462" i="26"/>
  <c r="O443" i="25"/>
  <c r="X406" i="25"/>
  <c r="Y406" i="25" s="1"/>
  <c r="X403" i="25"/>
  <c r="AA405" i="25"/>
  <c r="X438" i="26"/>
  <c r="Y438" i="26" s="1"/>
  <c r="AA438" i="26" s="1"/>
  <c r="I160" i="26"/>
  <c r="K160" i="26" s="1"/>
  <c r="AA462" i="26" l="1"/>
  <c r="X443" i="25"/>
  <c r="Y403" i="25"/>
  <c r="AA392" i="25"/>
  <c r="AA403" i="25" s="1"/>
  <c r="AC160" i="26"/>
  <c r="M160" i="26"/>
  <c r="X160" i="26" s="1"/>
  <c r="Y160" i="26" s="1"/>
  <c r="AA160" i="26" s="1"/>
  <c r="AA406" i="25" l="1"/>
  <c r="AA443" i="25" s="1"/>
  <c r="Y443" i="25"/>
  <c r="I268" i="26"/>
  <c r="K268" i="26" s="1"/>
  <c r="M17" i="32"/>
  <c r="O97" i="32"/>
  <c r="H97" i="32"/>
  <c r="H17" i="32"/>
  <c r="I13" i="32"/>
  <c r="I94" i="32"/>
  <c r="K94" i="32" s="1"/>
  <c r="O94" i="32" s="1"/>
  <c r="P94" i="32" s="1"/>
  <c r="I93" i="32"/>
  <c r="K93" i="32" s="1"/>
  <c r="O93" i="32" s="1"/>
  <c r="P93" i="32" s="1"/>
  <c r="I92" i="32"/>
  <c r="K92" i="32" s="1"/>
  <c r="I91" i="32"/>
  <c r="K91" i="32" s="1"/>
  <c r="I90" i="32"/>
  <c r="K90" i="32" s="1"/>
  <c r="I89" i="32"/>
  <c r="K89" i="32" s="1"/>
  <c r="I88" i="32"/>
  <c r="K88" i="32" s="1"/>
  <c r="O88" i="32" s="1"/>
  <c r="P88" i="32" s="1"/>
  <c r="I87" i="32"/>
  <c r="K87" i="32" s="1"/>
  <c r="O87" i="32" s="1"/>
  <c r="P87" i="32" s="1"/>
  <c r="I86" i="32"/>
  <c r="K86" i="32" s="1"/>
  <c r="O86" i="32" s="1"/>
  <c r="P86" i="32" s="1"/>
  <c r="I85" i="32"/>
  <c r="K85" i="32" s="1"/>
  <c r="O85" i="32" s="1"/>
  <c r="P85" i="32" s="1"/>
  <c r="I78" i="32"/>
  <c r="K78" i="32" s="1"/>
  <c r="I79" i="32"/>
  <c r="K79" i="32" s="1"/>
  <c r="O79" i="32" s="1"/>
  <c r="P79" i="32" s="1"/>
  <c r="I80" i="32"/>
  <c r="K80" i="32" s="1"/>
  <c r="I81" i="32"/>
  <c r="K81" i="32" s="1"/>
  <c r="O81" i="32" s="1"/>
  <c r="P81" i="32" s="1"/>
  <c r="I68" i="32"/>
  <c r="K68" i="32" s="1"/>
  <c r="O68" i="32" s="1"/>
  <c r="P68" i="32" s="1"/>
  <c r="I42" i="32"/>
  <c r="K42" i="32" s="1"/>
  <c r="O42" i="32" s="1"/>
  <c r="P42" i="32" s="1"/>
  <c r="I35" i="32"/>
  <c r="K35" i="32" s="1"/>
  <c r="I36" i="32"/>
  <c r="K36" i="32" s="1"/>
  <c r="O36" i="32" s="1"/>
  <c r="P36" i="32" s="1"/>
  <c r="I37" i="32"/>
  <c r="K37" i="32" s="1"/>
  <c r="M69" i="32"/>
  <c r="H95" i="32"/>
  <c r="H82" i="32"/>
  <c r="I77" i="32"/>
  <c r="K77" i="32" s="1"/>
  <c r="I76" i="32"/>
  <c r="H73" i="32"/>
  <c r="I72" i="32"/>
  <c r="K72" i="32" s="1"/>
  <c r="M73" i="32"/>
  <c r="H69" i="32"/>
  <c r="I67" i="32"/>
  <c r="H64" i="32"/>
  <c r="I63" i="32"/>
  <c r="K63" i="32" s="1"/>
  <c r="I62" i="32"/>
  <c r="K62" i="32" s="1"/>
  <c r="H59" i="32"/>
  <c r="I58" i="32"/>
  <c r="K58" i="32" s="1"/>
  <c r="I57" i="32"/>
  <c r="K57" i="32" s="1"/>
  <c r="I56" i="32"/>
  <c r="K56" i="32" s="1"/>
  <c r="I55" i="32"/>
  <c r="K55" i="32" s="1"/>
  <c r="I54" i="32"/>
  <c r="H51" i="32"/>
  <c r="I50" i="32"/>
  <c r="K50" i="32" s="1"/>
  <c r="I49" i="32"/>
  <c r="K49" i="32" s="1"/>
  <c r="I48" i="32"/>
  <c r="K48" i="32" s="1"/>
  <c r="O48" i="32" s="1"/>
  <c r="P48" i="32" s="1"/>
  <c r="I47" i="32"/>
  <c r="K47" i="32" s="1"/>
  <c r="I46" i="32"/>
  <c r="H43" i="32"/>
  <c r="I41" i="32"/>
  <c r="H38" i="32"/>
  <c r="I34" i="32"/>
  <c r="K34" i="32" s="1"/>
  <c r="I33" i="32"/>
  <c r="K33" i="32" s="1"/>
  <c r="I32" i="32"/>
  <c r="K32" i="32" s="1"/>
  <c r="I31" i="32"/>
  <c r="K31" i="32" s="1"/>
  <c r="H28" i="32"/>
  <c r="I27" i="32"/>
  <c r="K27" i="32" s="1"/>
  <c r="I26" i="32"/>
  <c r="K26" i="32" s="1"/>
  <c r="I25" i="32"/>
  <c r="K25" i="32" s="1"/>
  <c r="M28" i="32" s="1"/>
  <c r="H22" i="32"/>
  <c r="I21" i="32"/>
  <c r="K21" i="32" s="1"/>
  <c r="I20" i="32"/>
  <c r="K20" i="32" s="1"/>
  <c r="M22" i="32" s="1"/>
  <c r="I17" i="32"/>
  <c r="K13" i="32" l="1"/>
  <c r="I14" i="32"/>
  <c r="I97" i="32" s="1"/>
  <c r="Q94" i="32"/>
  <c r="S94" i="32" s="1"/>
  <c r="Q87" i="32"/>
  <c r="S87" i="32" s="1"/>
  <c r="Q79" i="32"/>
  <c r="S79" i="32" s="1"/>
  <c r="Q81" i="32"/>
  <c r="S81" i="32" s="1"/>
  <c r="Q68" i="32"/>
  <c r="S68" i="32" s="1"/>
  <c r="H98" i="32"/>
  <c r="H96" i="32" s="1"/>
  <c r="M268" i="26"/>
  <c r="X268" i="26" s="1"/>
  <c r="Y268" i="26" s="1"/>
  <c r="AA268" i="26" s="1"/>
  <c r="O92" i="32"/>
  <c r="P92" i="32" s="1"/>
  <c r="Q93" i="32"/>
  <c r="S93" i="32" s="1"/>
  <c r="O91" i="32"/>
  <c r="P91" i="32" s="1"/>
  <c r="O90" i="32"/>
  <c r="P90" i="32" s="1"/>
  <c r="O89" i="32"/>
  <c r="P89" i="32" s="1"/>
  <c r="Q88" i="32"/>
  <c r="S88" i="32" s="1"/>
  <c r="O80" i="32"/>
  <c r="P80" i="32" s="1"/>
  <c r="O78" i="32"/>
  <c r="P78" i="32" s="1"/>
  <c r="O37" i="32"/>
  <c r="P37" i="32" s="1"/>
  <c r="O35" i="32"/>
  <c r="P35" i="32" s="1"/>
  <c r="Q36" i="32"/>
  <c r="S36" i="32" s="1"/>
  <c r="M64" i="32"/>
  <c r="Q86" i="32"/>
  <c r="S86" i="32" s="1"/>
  <c r="I43" i="32"/>
  <c r="O77" i="32"/>
  <c r="P77" i="32" s="1"/>
  <c r="I82" i="32"/>
  <c r="O72" i="32"/>
  <c r="P72" i="32" s="1"/>
  <c r="K76" i="32"/>
  <c r="M82" i="32" s="1"/>
  <c r="O21" i="32"/>
  <c r="P21" i="32" s="1"/>
  <c r="O26" i="32"/>
  <c r="P26" i="32" s="1"/>
  <c r="K16" i="32"/>
  <c r="K17" i="32" s="1"/>
  <c r="O20" i="32"/>
  <c r="P20" i="32" s="1"/>
  <c r="K22" i="32"/>
  <c r="O25" i="32"/>
  <c r="P25" i="32" s="1"/>
  <c r="K28" i="32"/>
  <c r="I28" i="32"/>
  <c r="K95" i="32"/>
  <c r="I95" i="32"/>
  <c r="O32" i="32"/>
  <c r="P32" i="32" s="1"/>
  <c r="I22" i="32"/>
  <c r="O27" i="32"/>
  <c r="P27" i="32" s="1"/>
  <c r="O33" i="32"/>
  <c r="P33" i="32" s="1"/>
  <c r="O58" i="32"/>
  <c r="P58" i="32" s="1"/>
  <c r="I38" i="32"/>
  <c r="O31" i="32"/>
  <c r="P31" i="32" s="1"/>
  <c r="O34" i="32"/>
  <c r="P34" i="32" s="1"/>
  <c r="Q42" i="32"/>
  <c r="S42" i="32" s="1"/>
  <c r="M38" i="32"/>
  <c r="K41" i="32"/>
  <c r="M43" i="32" s="1"/>
  <c r="O55" i="32"/>
  <c r="P55" i="32" s="1"/>
  <c r="I51" i="32"/>
  <c r="Q48" i="32"/>
  <c r="S48" i="32" s="1"/>
  <c r="K46" i="32"/>
  <c r="M51" i="32" s="1"/>
  <c r="O56" i="32"/>
  <c r="P56" i="32" s="1"/>
  <c r="O49" i="32"/>
  <c r="P49" i="32" s="1"/>
  <c r="K64" i="32"/>
  <c r="O62" i="32"/>
  <c r="P62" i="32" s="1"/>
  <c r="O47" i="32"/>
  <c r="P47" i="32" s="1"/>
  <c r="I59" i="32"/>
  <c r="K54" i="32"/>
  <c r="M59" i="32" s="1"/>
  <c r="O50" i="32"/>
  <c r="P50" i="32" s="1"/>
  <c r="O57" i="32"/>
  <c r="P57" i="32" s="1"/>
  <c r="O63" i="32"/>
  <c r="P63" i="32" s="1"/>
  <c r="K67" i="32"/>
  <c r="I69" i="32"/>
  <c r="I64" i="32"/>
  <c r="I73" i="32"/>
  <c r="K73" i="32"/>
  <c r="M13" i="32" l="1"/>
  <c r="P13" i="32" s="1"/>
  <c r="K14" i="32"/>
  <c r="K97" i="32" s="1"/>
  <c r="Q92" i="32"/>
  <c r="S92" i="32" s="1"/>
  <c r="Q91" i="32"/>
  <c r="S91" i="32" s="1"/>
  <c r="Q89" i="32"/>
  <c r="S89" i="32" s="1"/>
  <c r="Q90" i="32"/>
  <c r="S90" i="32" s="1"/>
  <c r="Q77" i="32"/>
  <c r="S77" i="32" s="1"/>
  <c r="Q78" i="32"/>
  <c r="S78" i="32" s="1"/>
  <c r="Q80" i="32"/>
  <c r="S80" i="32" s="1"/>
  <c r="Q72" i="32"/>
  <c r="S72" i="32" s="1"/>
  <c r="Q63" i="32"/>
  <c r="S63" i="32" s="1"/>
  <c r="Q55" i="32"/>
  <c r="S55" i="32" s="1"/>
  <c r="Q56" i="32"/>
  <c r="S56" i="32" s="1"/>
  <c r="Q58" i="32"/>
  <c r="S58" i="32" s="1"/>
  <c r="Q57" i="32"/>
  <c r="S57" i="32" s="1"/>
  <c r="Q47" i="32"/>
  <c r="S47" i="32" s="1"/>
  <c r="Q49" i="32"/>
  <c r="S49" i="32" s="1"/>
  <c r="Q50" i="32"/>
  <c r="S50" i="32" s="1"/>
  <c r="Q33" i="32"/>
  <c r="S33" i="32" s="1"/>
  <c r="Q37" i="32"/>
  <c r="S37" i="32" s="1"/>
  <c r="Q34" i="32"/>
  <c r="S34" i="32" s="1"/>
  <c r="Q31" i="32"/>
  <c r="S31" i="32" s="1"/>
  <c r="Q32" i="32"/>
  <c r="S32" i="32" s="1"/>
  <c r="Q35" i="32"/>
  <c r="S35" i="32" s="1"/>
  <c r="Q27" i="32"/>
  <c r="S27" i="32" s="1"/>
  <c r="Q26" i="32"/>
  <c r="S26" i="32" s="1"/>
  <c r="Q21" i="32"/>
  <c r="S21" i="32" s="1"/>
  <c r="I98" i="32"/>
  <c r="I96" i="32" s="1"/>
  <c r="M95" i="32"/>
  <c r="M98" i="32" s="1"/>
  <c r="K82" i="32"/>
  <c r="O76" i="32"/>
  <c r="P76" i="32" s="1"/>
  <c r="O28" i="32"/>
  <c r="O64" i="32"/>
  <c r="O22" i="32"/>
  <c r="K51" i="32"/>
  <c r="O46" i="32"/>
  <c r="P46" i="32" s="1"/>
  <c r="O67" i="32"/>
  <c r="P67" i="32" s="1"/>
  <c r="K69" i="32"/>
  <c r="O54" i="32"/>
  <c r="P54" i="32" s="1"/>
  <c r="K59" i="32"/>
  <c r="O41" i="32"/>
  <c r="P41" i="32" s="1"/>
  <c r="K43" i="32"/>
  <c r="O16" i="32"/>
  <c r="P16" i="32" s="1"/>
  <c r="O73" i="32"/>
  <c r="K38" i="32"/>
  <c r="M14" i="32" l="1"/>
  <c r="M97" i="32" s="1"/>
  <c r="M96" i="32" s="1"/>
  <c r="O17" i="32"/>
  <c r="P17" i="32"/>
  <c r="K98" i="32"/>
  <c r="K96" i="32" s="1"/>
  <c r="O95" i="32"/>
  <c r="O82" i="32"/>
  <c r="P38" i="32"/>
  <c r="O38" i="32"/>
  <c r="P82" i="32"/>
  <c r="Q76" i="32"/>
  <c r="P73" i="32"/>
  <c r="O51" i="32"/>
  <c r="P95" i="32"/>
  <c r="Q85" i="32"/>
  <c r="P22" i="32"/>
  <c r="Q20" i="32"/>
  <c r="P64" i="32"/>
  <c r="Q62" i="32"/>
  <c r="P28" i="32"/>
  <c r="Q25" i="32"/>
  <c r="O43" i="32"/>
  <c r="O69" i="32"/>
  <c r="O59" i="32"/>
  <c r="P14" i="32" l="1"/>
  <c r="P97" i="32" s="1"/>
  <c r="Q13" i="32"/>
  <c r="O98" i="32"/>
  <c r="O96" i="32" s="1"/>
  <c r="S38" i="32"/>
  <c r="S25" i="32"/>
  <c r="S28" i="32" s="1"/>
  <c r="Q28" i="32"/>
  <c r="P59" i="32"/>
  <c r="Q54" i="32"/>
  <c r="Q16" i="32"/>
  <c r="Q17" i="32" s="1"/>
  <c r="Q73" i="32"/>
  <c r="S73" i="32"/>
  <c r="Q38" i="32"/>
  <c r="P43" i="32"/>
  <c r="Q41" i="32"/>
  <c r="P51" i="32"/>
  <c r="Q46" i="32"/>
  <c r="Q64" i="32"/>
  <c r="S62" i="32"/>
  <c r="S64" i="32" s="1"/>
  <c r="P69" i="32"/>
  <c r="Q67" i="32"/>
  <c r="Q22" i="32"/>
  <c r="S20" i="32"/>
  <c r="S22" i="32" s="1"/>
  <c r="Q82" i="32"/>
  <c r="S76" i="32"/>
  <c r="S82" i="32" s="1"/>
  <c r="Q95" i="32"/>
  <c r="S85" i="32"/>
  <c r="S95" i="32" s="1"/>
  <c r="S13" i="32" l="1"/>
  <c r="Q14" i="32"/>
  <c r="Q97" i="32" s="1"/>
  <c r="P98" i="32"/>
  <c r="P96" i="32" s="1"/>
  <c r="Q51" i="32"/>
  <c r="S46" i="32"/>
  <c r="S51" i="32" s="1"/>
  <c r="S54" i="32"/>
  <c r="S59" i="32" s="1"/>
  <c r="Q59" i="32"/>
  <c r="S16" i="32"/>
  <c r="S67" i="32"/>
  <c r="S69" i="32" s="1"/>
  <c r="Q69" i="32"/>
  <c r="S41" i="32"/>
  <c r="S43" i="32" s="1"/>
  <c r="Q43" i="32"/>
  <c r="S14" i="32" l="1"/>
  <c r="S97" i="32" s="1"/>
  <c r="S17" i="32"/>
  <c r="S98" i="32" s="1"/>
  <c r="Q98" i="32"/>
  <c r="Q96" i="32" s="1"/>
  <c r="S96" i="32" l="1"/>
  <c r="W510" i="26"/>
  <c r="Q510" i="26"/>
  <c r="S509" i="26"/>
  <c r="U500" i="26"/>
  <c r="S500" i="26"/>
  <c r="Q500" i="26"/>
  <c r="O500" i="26"/>
  <c r="W497" i="26"/>
  <c r="U497" i="26"/>
  <c r="S497" i="26"/>
  <c r="Q497" i="26"/>
  <c r="O497" i="26"/>
  <c r="W493" i="26"/>
  <c r="U493" i="26"/>
  <c r="S493" i="26"/>
  <c r="Q493" i="26"/>
  <c r="O493" i="26"/>
  <c r="H497" i="26"/>
  <c r="H493" i="26"/>
  <c r="W460" i="26"/>
  <c r="W417" i="26"/>
  <c r="O417" i="26"/>
  <c r="H417" i="26"/>
  <c r="W366" i="26"/>
  <c r="S366" i="26"/>
  <c r="O366" i="26"/>
  <c r="W360" i="26"/>
  <c r="S360" i="26"/>
  <c r="O360" i="26"/>
  <c r="W328" i="26"/>
  <c r="S328" i="26"/>
  <c r="O328" i="26"/>
  <c r="H328" i="26"/>
  <c r="W305" i="26"/>
  <c r="U305" i="26"/>
  <c r="S305" i="26"/>
  <c r="Q305" i="26"/>
  <c r="O305" i="26"/>
  <c r="H305" i="26"/>
  <c r="Q285" i="26"/>
  <c r="Q291" i="26"/>
  <c r="Q292" i="26"/>
  <c r="Q293" i="26"/>
  <c r="Q296" i="26"/>
  <c r="Q284" i="26"/>
  <c r="W298" i="26"/>
  <c r="U298" i="26"/>
  <c r="S298" i="26"/>
  <c r="O298" i="26"/>
  <c r="W277" i="26"/>
  <c r="O277" i="26"/>
  <c r="AB168" i="26"/>
  <c r="W126" i="26"/>
  <c r="U126" i="26"/>
  <c r="S126" i="26"/>
  <c r="Q126" i="26"/>
  <c r="O126" i="26"/>
  <c r="W140" i="26"/>
  <c r="U140" i="26"/>
  <c r="S140" i="26"/>
  <c r="Q140" i="26"/>
  <c r="W79" i="26"/>
  <c r="S79" i="26"/>
  <c r="O79" i="26"/>
  <c r="W74" i="26"/>
  <c r="U74" i="26"/>
  <c r="S74" i="26"/>
  <c r="Q74" i="26"/>
  <c r="W60" i="26"/>
  <c r="W168" i="26" s="1"/>
  <c r="U60" i="26"/>
  <c r="U168" i="26" s="1"/>
  <c r="S60" i="26"/>
  <c r="S168" i="26" s="1"/>
  <c r="Q60" i="26"/>
  <c r="Q168" i="26" s="1"/>
  <c r="W48" i="26"/>
  <c r="U48" i="26"/>
  <c r="S48" i="26"/>
  <c r="Q48" i="26"/>
  <c r="O48" i="26"/>
  <c r="W33" i="26"/>
  <c r="U33" i="26"/>
  <c r="S33" i="26"/>
  <c r="Q33" i="26"/>
  <c r="O33" i="26"/>
  <c r="I19" i="26"/>
  <c r="I50" i="26" s="1"/>
  <c r="AB463" i="25"/>
  <c r="S463" i="25"/>
  <c r="Q463" i="25"/>
  <c r="W453" i="25"/>
  <c r="S453" i="25"/>
  <c r="Q453" i="25"/>
  <c r="M453" i="25"/>
  <c r="S387" i="25"/>
  <c r="Q387" i="25"/>
  <c r="W378" i="25"/>
  <c r="S378" i="25"/>
  <c r="Q378" i="25"/>
  <c r="M378" i="25"/>
  <c r="Q374" i="25"/>
  <c r="W362" i="25"/>
  <c r="Q362" i="25"/>
  <c r="H362" i="25"/>
  <c r="S353" i="25"/>
  <c r="Q353" i="25"/>
  <c r="W348" i="25"/>
  <c r="S348" i="25"/>
  <c r="H348" i="25"/>
  <c r="M348" i="25"/>
  <c r="Q348" i="25"/>
  <c r="W341" i="25"/>
  <c r="Q341" i="25"/>
  <c r="W327" i="25"/>
  <c r="Q327" i="25"/>
  <c r="H327" i="25"/>
  <c r="S319" i="25"/>
  <c r="Q319" i="25"/>
  <c r="W309" i="25"/>
  <c r="S309" i="25"/>
  <c r="Q309" i="25"/>
  <c r="M309" i="25"/>
  <c r="W299" i="25"/>
  <c r="Q299" i="25"/>
  <c r="H299" i="25"/>
  <c r="W276" i="25"/>
  <c r="Q276" i="25"/>
  <c r="S266" i="25"/>
  <c r="Q266" i="25"/>
  <c r="M266" i="25"/>
  <c r="W262" i="25"/>
  <c r="S262" i="25"/>
  <c r="Q262" i="25"/>
  <c r="M262" i="25"/>
  <c r="W258" i="25"/>
  <c r="Q258" i="25"/>
  <c r="S246" i="25"/>
  <c r="Q246" i="25"/>
  <c r="M240" i="25"/>
  <c r="W236" i="25"/>
  <c r="Q236" i="25"/>
  <c r="H236" i="25"/>
  <c r="S221" i="25"/>
  <c r="Q221" i="25"/>
  <c r="H221" i="25"/>
  <c r="W211" i="25"/>
  <c r="S211" i="25"/>
  <c r="Q211" i="25"/>
  <c r="M211" i="25"/>
  <c r="W206" i="25"/>
  <c r="Q206" i="25"/>
  <c r="H206" i="25"/>
  <c r="W189" i="25"/>
  <c r="Q189" i="25"/>
  <c r="H189" i="25"/>
  <c r="S178" i="25"/>
  <c r="Q178" i="25"/>
  <c r="W168" i="25"/>
  <c r="S168" i="25"/>
  <c r="Q168" i="25"/>
  <c r="M168" i="25"/>
  <c r="W163" i="25"/>
  <c r="Q163" i="25"/>
  <c r="W150" i="25"/>
  <c r="Q150" i="25"/>
  <c r="S142" i="25"/>
  <c r="Q142" i="25"/>
  <c r="W137" i="25"/>
  <c r="S137" i="25"/>
  <c r="Q137" i="25"/>
  <c r="M137" i="25"/>
  <c r="Q133" i="25"/>
  <c r="W124" i="25"/>
  <c r="Q124" i="25"/>
  <c r="S116" i="25"/>
  <c r="Q116" i="25"/>
  <c r="W105" i="25"/>
  <c r="S105" i="25"/>
  <c r="Q105" i="25"/>
  <c r="M105" i="25"/>
  <c r="W94" i="25"/>
  <c r="Q94" i="25"/>
  <c r="H94" i="25"/>
  <c r="W78" i="25"/>
  <c r="Q78" i="25"/>
  <c r="S71" i="25"/>
  <c r="Q71" i="25"/>
  <c r="H71" i="25"/>
  <c r="W65" i="25"/>
  <c r="S65" i="25"/>
  <c r="Q65" i="25"/>
  <c r="M65" i="25"/>
  <c r="AB59" i="25"/>
  <c r="W59" i="25"/>
  <c r="Q59" i="25"/>
  <c r="H59" i="25"/>
  <c r="Q45" i="25"/>
  <c r="S38" i="25"/>
  <c r="Q38" i="25"/>
  <c r="W31" i="25"/>
  <c r="S31" i="25"/>
  <c r="M31" i="25"/>
  <c r="AB26" i="25"/>
  <c r="H463" i="25"/>
  <c r="H453" i="25"/>
  <c r="H387" i="25"/>
  <c r="H378" i="25"/>
  <c r="H374" i="25"/>
  <c r="H353" i="25"/>
  <c r="H319" i="25"/>
  <c r="H309" i="25"/>
  <c r="H276" i="25"/>
  <c r="H266" i="25"/>
  <c r="H262" i="25"/>
  <c r="H246" i="25"/>
  <c r="H240" i="25"/>
  <c r="H211" i="25"/>
  <c r="H178" i="25"/>
  <c r="H168" i="25"/>
  <c r="H163" i="25"/>
  <c r="H150" i="25"/>
  <c r="H142" i="25"/>
  <c r="H137" i="25"/>
  <c r="H133" i="25"/>
  <c r="H124" i="25"/>
  <c r="H116" i="25"/>
  <c r="H105" i="25"/>
  <c r="H78" i="25"/>
  <c r="H65" i="25"/>
  <c r="H38" i="25"/>
  <c r="H26" i="25"/>
  <c r="S132" i="27"/>
  <c r="S133" i="27"/>
  <c r="W374" i="25" l="1"/>
  <c r="H467" i="25"/>
  <c r="S469" i="25"/>
  <c r="M468" i="25"/>
  <c r="H469" i="25"/>
  <c r="H143" i="25"/>
  <c r="Q72" i="25"/>
  <c r="Q469" i="25"/>
  <c r="H179" i="25"/>
  <c r="Q222" i="25"/>
  <c r="Q267" i="25"/>
  <c r="Q320" i="25"/>
  <c r="H354" i="25"/>
  <c r="H388" i="25"/>
  <c r="H267" i="25"/>
  <c r="Q117" i="25"/>
  <c r="Q388" i="25"/>
  <c r="H320" i="25"/>
  <c r="H117" i="25"/>
  <c r="Q143" i="25"/>
  <c r="Q179" i="25"/>
  <c r="Q354" i="25"/>
  <c r="Q501" i="26"/>
  <c r="W367" i="26"/>
  <c r="O53" i="26"/>
  <c r="S501" i="26"/>
  <c r="U501" i="26"/>
  <c r="W465" i="26"/>
  <c r="S53" i="26"/>
  <c r="W53" i="26"/>
  <c r="O501" i="26"/>
  <c r="S171" i="26"/>
  <c r="U53" i="26"/>
  <c r="U171" i="26"/>
  <c r="O367" i="26"/>
  <c r="Q53" i="26"/>
  <c r="S367" i="26"/>
  <c r="H464" i="25"/>
  <c r="H222" i="25"/>
  <c r="W161" i="26" l="1"/>
  <c r="W158" i="26"/>
  <c r="W499" i="26"/>
  <c r="W500" i="26" s="1"/>
  <c r="W501" i="26" s="1"/>
  <c r="S257" i="25"/>
  <c r="S256" i="25"/>
  <c r="S255" i="25"/>
  <c r="W172" i="25"/>
  <c r="W115" i="25"/>
  <c r="W69" i="25"/>
  <c r="W178" i="25" l="1"/>
  <c r="W179" i="25" s="1"/>
  <c r="W71" i="25"/>
  <c r="I433" i="26"/>
  <c r="K433" i="26" s="1"/>
  <c r="I449" i="26"/>
  <c r="K449" i="26" s="1"/>
  <c r="U349" i="26"/>
  <c r="Q349" i="26"/>
  <c r="I349" i="26"/>
  <c r="K349" i="26" s="1"/>
  <c r="AC349" i="26" s="1"/>
  <c r="I446" i="26"/>
  <c r="K446" i="26" s="1"/>
  <c r="Q356" i="26"/>
  <c r="I356" i="26"/>
  <c r="K356" i="26" s="1"/>
  <c r="AC356" i="26" s="1"/>
  <c r="I59" i="26"/>
  <c r="K59" i="26" s="1"/>
  <c r="I409" i="26"/>
  <c r="K409" i="26" s="1"/>
  <c r="AC409" i="26" s="1"/>
  <c r="I388" i="26"/>
  <c r="K388" i="26" s="1"/>
  <c r="I380" i="26"/>
  <c r="K380" i="26" s="1"/>
  <c r="I407" i="26"/>
  <c r="K407" i="26" s="1"/>
  <c r="I401" i="26"/>
  <c r="K401" i="26" s="1"/>
  <c r="AC401" i="26" s="1"/>
  <c r="I398" i="26"/>
  <c r="K398" i="26" s="1"/>
  <c r="I250" i="26"/>
  <c r="S233" i="26"/>
  <c r="I233" i="26"/>
  <c r="K233" i="26" s="1"/>
  <c r="AB460" i="26"/>
  <c r="AB417" i="26"/>
  <c r="I213" i="27"/>
  <c r="K213" i="27" s="1"/>
  <c r="I190" i="27"/>
  <c r="K190" i="27" s="1"/>
  <c r="AC190" i="27" s="1"/>
  <c r="I170" i="27"/>
  <c r="K170" i="27" s="1"/>
  <c r="H97" i="27"/>
  <c r="AB112" i="27"/>
  <c r="U112" i="27"/>
  <c r="I112" i="27"/>
  <c r="K112" i="27" s="1"/>
  <c r="I27" i="27"/>
  <c r="K27" i="27" s="1"/>
  <c r="W43" i="27"/>
  <c r="W42" i="27"/>
  <c r="K250" i="26" l="1"/>
  <c r="M250" i="26" s="1"/>
  <c r="X250" i="26" s="1"/>
  <c r="Y250" i="26" s="1"/>
  <c r="AA250" i="26" s="1"/>
  <c r="M433" i="26"/>
  <c r="X433" i="26" s="1"/>
  <c r="Y433" i="26" s="1"/>
  <c r="AA433" i="26" s="1"/>
  <c r="M449" i="26"/>
  <c r="X449" i="26" s="1"/>
  <c r="Y449" i="26" s="1"/>
  <c r="AA449" i="26" s="1"/>
  <c r="M349" i="26"/>
  <c r="X349" i="26" s="1"/>
  <c r="Y349" i="26" s="1"/>
  <c r="AA349" i="26" s="1"/>
  <c r="AC446" i="26"/>
  <c r="M446" i="26"/>
  <c r="X446" i="26" s="1"/>
  <c r="Y446" i="26" s="1"/>
  <c r="AA446" i="26" s="1"/>
  <c r="M356" i="26"/>
  <c r="X356" i="26" s="1"/>
  <c r="Y356" i="26" s="1"/>
  <c r="AA356" i="26" s="1"/>
  <c r="AC59" i="26"/>
  <c r="M59" i="26"/>
  <c r="X59" i="26" s="1"/>
  <c r="Y59" i="26" s="1"/>
  <c r="AA59" i="26" s="1"/>
  <c r="M409" i="26"/>
  <c r="X409" i="26" s="1"/>
  <c r="Y409" i="26" s="1"/>
  <c r="AA409" i="26" s="1"/>
  <c r="M388" i="26"/>
  <c r="X388" i="26" s="1"/>
  <c r="Y388" i="26" s="1"/>
  <c r="AA388" i="26" s="1"/>
  <c r="M380" i="26"/>
  <c r="X380" i="26" s="1"/>
  <c r="Y380" i="26" s="1"/>
  <c r="AA380" i="26" s="1"/>
  <c r="M407" i="26"/>
  <c r="X407" i="26" s="1"/>
  <c r="Y407" i="26" s="1"/>
  <c r="AA407" i="26" s="1"/>
  <c r="M401" i="26"/>
  <c r="X401" i="26" s="1"/>
  <c r="Y401" i="26" s="1"/>
  <c r="AA401" i="26" s="1"/>
  <c r="M398" i="26"/>
  <c r="X398" i="26" s="1"/>
  <c r="Y398" i="26" s="1"/>
  <c r="AA398" i="26" s="1"/>
  <c r="M233" i="26"/>
  <c r="X233" i="26" s="1"/>
  <c r="Y233" i="26" s="1"/>
  <c r="AA233" i="26" s="1"/>
  <c r="AC213" i="27"/>
  <c r="M213" i="27"/>
  <c r="X213" i="27" s="1"/>
  <c r="Y213" i="27" s="1"/>
  <c r="AA213" i="27" s="1"/>
  <c r="M190" i="27"/>
  <c r="X190" i="27" s="1"/>
  <c r="Y190" i="27" s="1"/>
  <c r="AA190" i="27" s="1"/>
  <c r="M170" i="27"/>
  <c r="X170" i="27" s="1"/>
  <c r="Y170" i="27" s="1"/>
  <c r="AA170" i="27" s="1"/>
  <c r="M112" i="27"/>
  <c r="X112" i="27" s="1"/>
  <c r="Y112" i="27" s="1"/>
  <c r="AA112" i="27" s="1"/>
  <c r="AC112" i="27"/>
  <c r="AC27" i="27"/>
  <c r="M27" i="27"/>
  <c r="X27" i="27" s="1"/>
  <c r="Y27" i="27" s="1"/>
  <c r="AA27" i="27" s="1"/>
  <c r="AC250" i="26" l="1"/>
  <c r="AB46" i="27"/>
  <c r="W46" i="27"/>
  <c r="Q46" i="27"/>
  <c r="O46" i="27"/>
  <c r="H46" i="27"/>
  <c r="I45" i="27"/>
  <c r="K45" i="27" s="1"/>
  <c r="I44" i="27"/>
  <c r="K44" i="27" s="1"/>
  <c r="I43" i="27"/>
  <c r="K43" i="27" s="1"/>
  <c r="I42" i="27"/>
  <c r="K42" i="27" s="1"/>
  <c r="W222" i="27"/>
  <c r="W219" i="27"/>
  <c r="W215" i="27"/>
  <c r="W208" i="27"/>
  <c r="W205" i="27"/>
  <c r="W192" i="27"/>
  <c r="W173" i="27"/>
  <c r="W162" i="27"/>
  <c r="W155" i="27"/>
  <c r="W148" i="27"/>
  <c r="W143" i="27"/>
  <c r="W135" i="27"/>
  <c r="W125" i="27"/>
  <c r="W114" i="27"/>
  <c r="W97" i="27"/>
  <c r="W81" i="27"/>
  <c r="W69" i="27"/>
  <c r="W63" i="27"/>
  <c r="W53" i="27"/>
  <c r="W30" i="27"/>
  <c r="W21" i="27"/>
  <c r="W225" i="27" s="1"/>
  <c r="I26" i="27"/>
  <c r="K26" i="27" s="1"/>
  <c r="W228" i="27" l="1"/>
  <c r="W226" i="27"/>
  <c r="W227" i="27"/>
  <c r="S46" i="27"/>
  <c r="K46" i="27"/>
  <c r="U46" i="27"/>
  <c r="W47" i="27"/>
  <c r="I46" i="27"/>
  <c r="W70" i="27"/>
  <c r="W223" i="27"/>
  <c r="M44" i="27"/>
  <c r="X44" i="27" s="1"/>
  <c r="Y44" i="27" s="1"/>
  <c r="AA44" i="27" s="1"/>
  <c r="AC44" i="27"/>
  <c r="M43" i="27"/>
  <c r="X43" i="27" s="1"/>
  <c r="Y43" i="27" s="1"/>
  <c r="AA43" i="27" s="1"/>
  <c r="AC43" i="27"/>
  <c r="AC45" i="27"/>
  <c r="M45" i="27"/>
  <c r="X45" i="27" s="1"/>
  <c r="Y45" i="27" s="1"/>
  <c r="AA45" i="27" s="1"/>
  <c r="M42" i="27"/>
  <c r="W163" i="27"/>
  <c r="AC42" i="27"/>
  <c r="W144" i="27"/>
  <c r="W115" i="27"/>
  <c r="W209" i="27"/>
  <c r="M26" i="27"/>
  <c r="AC26" i="27"/>
  <c r="S291" i="25"/>
  <c r="I291" i="25"/>
  <c r="K291" i="25" s="1"/>
  <c r="AB319" i="25"/>
  <c r="AB309" i="25"/>
  <c r="AB299" i="25"/>
  <c r="AB276" i="25"/>
  <c r="AC46" i="27" l="1"/>
  <c r="X42" i="27"/>
  <c r="X46" i="27" s="1"/>
  <c r="M46" i="27"/>
  <c r="X26" i="27"/>
  <c r="Y26" i="27" s="1"/>
  <c r="AA26" i="27" s="1"/>
  <c r="W224" i="27"/>
  <c r="M291" i="25"/>
  <c r="AC291" i="25"/>
  <c r="O291" i="25"/>
  <c r="X291" i="25" s="1"/>
  <c r="Y291" i="25" s="1"/>
  <c r="S274" i="25"/>
  <c r="I274" i="25"/>
  <c r="K274" i="25" s="1"/>
  <c r="I202" i="25"/>
  <c r="K202" i="25" s="1"/>
  <c r="I196" i="25"/>
  <c r="K196" i="25" s="1"/>
  <c r="I175" i="25"/>
  <c r="K175" i="25" s="1"/>
  <c r="AC274" i="25" l="1"/>
  <c r="AC202" i="25"/>
  <c r="M246" i="25"/>
  <c r="Y42" i="27"/>
  <c r="AA42" i="27" s="1"/>
  <c r="AA46" i="27" s="1"/>
  <c r="AA291" i="25"/>
  <c r="O274" i="25"/>
  <c r="M274" i="25"/>
  <c r="O202" i="25"/>
  <c r="X202" i="25" s="1"/>
  <c r="Y202" i="25" s="1"/>
  <c r="AC196" i="25"/>
  <c r="M196" i="25"/>
  <c r="O196" i="25"/>
  <c r="O175" i="25"/>
  <c r="I90" i="25"/>
  <c r="K90" i="25" s="1"/>
  <c r="I57" i="25"/>
  <c r="K57" i="25" s="1"/>
  <c r="AC57" i="25" l="1"/>
  <c r="X274" i="25"/>
  <c r="Y274" i="25" s="1"/>
  <c r="AA274" i="25" s="1"/>
  <c r="X196" i="25"/>
  <c r="Y196" i="25" s="1"/>
  <c r="AA196" i="25" s="1"/>
  <c r="X175" i="25"/>
  <c r="Y46" i="27"/>
  <c r="AA202" i="25"/>
  <c r="O90" i="25"/>
  <c r="M90" i="25"/>
  <c r="O57" i="25"/>
  <c r="M57" i="25"/>
  <c r="X90" i="25" l="1"/>
  <c r="Y90" i="25" s="1"/>
  <c r="AA90" i="25" s="1"/>
  <c r="Y175" i="25"/>
  <c r="AA175" i="25" s="1"/>
  <c r="X57" i="25"/>
  <c r="Y57" i="25" l="1"/>
  <c r="AA57" i="25" s="1"/>
  <c r="I306" i="25"/>
  <c r="H48" i="26" l="1"/>
  <c r="AB370" i="25" l="1"/>
  <c r="AB347" i="25"/>
  <c r="AB346" i="25"/>
  <c r="S442" i="26" l="1"/>
  <c r="I442" i="26"/>
  <c r="K442" i="26" s="1"/>
  <c r="I234" i="26"/>
  <c r="K234" i="26" s="1"/>
  <c r="M442" i="26" l="1"/>
  <c r="X442" i="26" s="1"/>
  <c r="Y442" i="26" s="1"/>
  <c r="AA442" i="26" s="1"/>
  <c r="M234" i="26"/>
  <c r="X234" i="26" s="1"/>
  <c r="Y234" i="26" s="1"/>
  <c r="AA234" i="26" s="1"/>
  <c r="I100" i="25" l="1"/>
  <c r="K100" i="25" s="1"/>
  <c r="AC100" i="25" l="1"/>
  <c r="O100" i="25"/>
  <c r="X100" i="25" l="1"/>
  <c r="O74" i="27"/>
  <c r="U221" i="27"/>
  <c r="AB219" i="27"/>
  <c r="AB215" i="27"/>
  <c r="AB222" i="27"/>
  <c r="Y100" i="25" l="1"/>
  <c r="AA100" i="25" s="1"/>
  <c r="AB223" i="27"/>
  <c r="AB116" i="25"/>
  <c r="I154" i="26" l="1"/>
  <c r="K154" i="26" s="1"/>
  <c r="M154" i="26" s="1"/>
  <c r="X154" i="26" s="1"/>
  <c r="Y154" i="26" s="1"/>
  <c r="AA154" i="26" s="1"/>
  <c r="I92" i="26"/>
  <c r="K92" i="26" l="1"/>
  <c r="AC92" i="26" s="1"/>
  <c r="I269" i="26"/>
  <c r="K269" i="26" s="1"/>
  <c r="H135" i="27"/>
  <c r="I130" i="27"/>
  <c r="K130" i="27" s="1"/>
  <c r="S130" i="27"/>
  <c r="I131" i="27"/>
  <c r="K131" i="27" s="1"/>
  <c r="S131" i="27"/>
  <c r="S183" i="26"/>
  <c r="I183" i="26"/>
  <c r="K183" i="26" s="1"/>
  <c r="AC183" i="26" s="1"/>
  <c r="M92" i="26" l="1"/>
  <c r="M269" i="26"/>
  <c r="AC269" i="26"/>
  <c r="M131" i="27"/>
  <c r="M130" i="27"/>
  <c r="AC130" i="27"/>
  <c r="M183" i="26"/>
  <c r="X183" i="26" s="1"/>
  <c r="Y183" i="26" s="1"/>
  <c r="AA183" i="26" s="1"/>
  <c r="X131" i="27" l="1"/>
  <c r="Y131" i="27" s="1"/>
  <c r="AA131" i="27" s="1"/>
  <c r="X130" i="27"/>
  <c r="Y130" i="27" s="1"/>
  <c r="AA130" i="27" s="1"/>
  <c r="I191" i="27" l="1"/>
  <c r="K191" i="27" s="1"/>
  <c r="S366" i="25"/>
  <c r="I366" i="25"/>
  <c r="K366" i="25" s="1"/>
  <c r="AB189" i="25"/>
  <c r="I188" i="25"/>
  <c r="K188" i="25" s="1"/>
  <c r="I496" i="26"/>
  <c r="K496" i="26" s="1"/>
  <c r="I495" i="26"/>
  <c r="I469" i="26"/>
  <c r="K469" i="26" s="1"/>
  <c r="I470" i="26"/>
  <c r="K470" i="26" s="1"/>
  <c r="I471" i="26"/>
  <c r="K471" i="26" s="1"/>
  <c r="I472" i="26"/>
  <c r="K472" i="26" s="1"/>
  <c r="I473" i="26"/>
  <c r="K473" i="26" s="1"/>
  <c r="I474" i="26"/>
  <c r="K474" i="26" s="1"/>
  <c r="I475" i="26"/>
  <c r="K475" i="26" s="1"/>
  <c r="I476" i="26"/>
  <c r="K476" i="26" s="1"/>
  <c r="I477" i="26"/>
  <c r="K477" i="26" s="1"/>
  <c r="I478" i="26"/>
  <c r="K478" i="26" s="1"/>
  <c r="I479" i="26"/>
  <c r="K479" i="26" s="1"/>
  <c r="I480" i="26"/>
  <c r="K480" i="26" s="1"/>
  <c r="I481" i="26"/>
  <c r="K481" i="26" s="1"/>
  <c r="I482" i="26"/>
  <c r="K482" i="26" s="1"/>
  <c r="I484" i="26"/>
  <c r="K484" i="26" s="1"/>
  <c r="I485" i="26"/>
  <c r="K485" i="26" s="1"/>
  <c r="I486" i="26"/>
  <c r="K486" i="26" s="1"/>
  <c r="I487" i="26"/>
  <c r="K487" i="26" s="1"/>
  <c r="I488" i="26"/>
  <c r="K488" i="26" s="1"/>
  <c r="I489" i="26"/>
  <c r="K489" i="26" s="1"/>
  <c r="I491" i="26"/>
  <c r="K491" i="26" s="1"/>
  <c r="I492" i="26"/>
  <c r="K492" i="26" s="1"/>
  <c r="AB497" i="26"/>
  <c r="AB493" i="26"/>
  <c r="AB500" i="26"/>
  <c r="H500" i="26"/>
  <c r="H501" i="26" s="1"/>
  <c r="I499" i="26"/>
  <c r="I468" i="26"/>
  <c r="I399" i="26"/>
  <c r="K399" i="26" s="1"/>
  <c r="I372" i="26"/>
  <c r="K372" i="26" s="1"/>
  <c r="AC372" i="26" s="1"/>
  <c r="I354" i="26"/>
  <c r="K354" i="26" s="1"/>
  <c r="AC354" i="26" s="1"/>
  <c r="I258" i="26"/>
  <c r="K258" i="26" s="1"/>
  <c r="AC258" i="26" s="1"/>
  <c r="I121" i="26"/>
  <c r="K121" i="26" s="1"/>
  <c r="I122" i="26"/>
  <c r="K122" i="26" s="1"/>
  <c r="O140" i="26"/>
  <c r="I85" i="26"/>
  <c r="K85" i="26" s="1"/>
  <c r="AC85" i="26" s="1"/>
  <c r="AB140" i="26"/>
  <c r="H140" i="26"/>
  <c r="I139" i="26"/>
  <c r="K139" i="26" s="1"/>
  <c r="AC139" i="26" s="1"/>
  <c r="AB133" i="26"/>
  <c r="W133" i="26"/>
  <c r="W522" i="26" s="1"/>
  <c r="U133" i="26"/>
  <c r="S133" i="26"/>
  <c r="S522" i="26" s="1"/>
  <c r="O133" i="26"/>
  <c r="O522" i="26" s="1"/>
  <c r="H133" i="26"/>
  <c r="AB130" i="26"/>
  <c r="W130" i="26"/>
  <c r="U130" i="26"/>
  <c r="S130" i="26"/>
  <c r="Q130" i="26"/>
  <c r="O130" i="26"/>
  <c r="H130" i="26"/>
  <c r="I129" i="26"/>
  <c r="K129" i="26" s="1"/>
  <c r="K130" i="26" s="1"/>
  <c r="I26" i="26"/>
  <c r="K26" i="26" s="1"/>
  <c r="M26" i="26" s="1"/>
  <c r="X26" i="26" s="1"/>
  <c r="Y26" i="26" s="1"/>
  <c r="AA26" i="26" s="1"/>
  <c r="X18" i="26"/>
  <c r="Y18" i="26" s="1"/>
  <c r="AA18" i="26" s="1"/>
  <c r="U314" i="26"/>
  <c r="Q314" i="26"/>
  <c r="I314" i="26"/>
  <c r="K314" i="26" s="1"/>
  <c r="AC314" i="26" s="1"/>
  <c r="U374" i="26"/>
  <c r="Q374" i="26"/>
  <c r="I374" i="26"/>
  <c r="K374" i="26" s="1"/>
  <c r="S382" i="26"/>
  <c r="I382" i="26"/>
  <c r="K382" i="26" s="1"/>
  <c r="AC382" i="26" s="1"/>
  <c r="I24" i="27"/>
  <c r="K24" i="27" s="1"/>
  <c r="AC366" i="25" l="1"/>
  <c r="O170" i="26"/>
  <c r="S170" i="26"/>
  <c r="W170" i="26"/>
  <c r="H169" i="26"/>
  <c r="I497" i="26"/>
  <c r="K468" i="26"/>
  <c r="K493" i="26" s="1"/>
  <c r="I493" i="26"/>
  <c r="W169" i="26"/>
  <c r="W141" i="26"/>
  <c r="I140" i="26"/>
  <c r="O141" i="26"/>
  <c r="S169" i="26"/>
  <c r="S141" i="26"/>
  <c r="Q169" i="26"/>
  <c r="U141" i="26"/>
  <c r="U169" i="26"/>
  <c r="AB141" i="26"/>
  <c r="M489" i="26"/>
  <c r="Y489" i="26"/>
  <c r="AA489" i="26" s="1"/>
  <c r="M485" i="26"/>
  <c r="Y485" i="26"/>
  <c r="AA485" i="26" s="1"/>
  <c r="M480" i="26"/>
  <c r="Y480" i="26"/>
  <c r="AA480" i="26" s="1"/>
  <c r="M476" i="26"/>
  <c r="Y476" i="26"/>
  <c r="AA476" i="26" s="1"/>
  <c r="M472" i="26"/>
  <c r="Y472" i="26"/>
  <c r="AA472" i="26" s="1"/>
  <c r="M488" i="26"/>
  <c r="Y488" i="26"/>
  <c r="AA488" i="26" s="1"/>
  <c r="M484" i="26"/>
  <c r="Y484" i="26"/>
  <c r="AA484" i="26" s="1"/>
  <c r="M479" i="26"/>
  <c r="Y479" i="26"/>
  <c r="AA479" i="26" s="1"/>
  <c r="M475" i="26"/>
  <c r="Y475" i="26"/>
  <c r="AA475" i="26" s="1"/>
  <c r="M471" i="26"/>
  <c r="Y471" i="26"/>
  <c r="AA471" i="26" s="1"/>
  <c r="M496" i="26"/>
  <c r="Y496" i="26"/>
  <c r="AA496" i="26" s="1"/>
  <c r="M492" i="26"/>
  <c r="Y492" i="26"/>
  <c r="AA492" i="26" s="1"/>
  <c r="M487" i="26"/>
  <c r="Y487" i="26"/>
  <c r="AA487" i="26" s="1"/>
  <c r="M482" i="26"/>
  <c r="Y482" i="26"/>
  <c r="AA482" i="26" s="1"/>
  <c r="M478" i="26"/>
  <c r="Y478" i="26"/>
  <c r="AA478" i="26" s="1"/>
  <c r="M474" i="26"/>
  <c r="Y474" i="26"/>
  <c r="AA474" i="26" s="1"/>
  <c r="M470" i="26"/>
  <c r="Y470" i="26"/>
  <c r="AA470" i="26" s="1"/>
  <c r="M491" i="26"/>
  <c r="Y491" i="26"/>
  <c r="AA491" i="26" s="1"/>
  <c r="M486" i="26"/>
  <c r="Y486" i="26"/>
  <c r="AA486" i="26" s="1"/>
  <c r="M481" i="26"/>
  <c r="Y481" i="26"/>
  <c r="AA481" i="26" s="1"/>
  <c r="M477" i="26"/>
  <c r="Y477" i="26"/>
  <c r="AA477" i="26" s="1"/>
  <c r="M473" i="26"/>
  <c r="Y473" i="26"/>
  <c r="AA473" i="26" s="1"/>
  <c r="M469" i="26"/>
  <c r="Y469" i="26"/>
  <c r="AA469" i="26" s="1"/>
  <c r="H141" i="26"/>
  <c r="M191" i="27"/>
  <c r="M366" i="25"/>
  <c r="O366" i="25"/>
  <c r="X366" i="25" s="1"/>
  <c r="Y366" i="25" s="1"/>
  <c r="M188" i="25"/>
  <c r="O188" i="25"/>
  <c r="AB501" i="26"/>
  <c r="I500" i="26"/>
  <c r="K495" i="26"/>
  <c r="K497" i="26" s="1"/>
  <c r="K499" i="26"/>
  <c r="K500" i="26" s="1"/>
  <c r="M399" i="26"/>
  <c r="X399" i="26" s="1"/>
  <c r="Y399" i="26" s="1"/>
  <c r="AA399" i="26" s="1"/>
  <c r="M372" i="26"/>
  <c r="X372" i="26" s="1"/>
  <c r="Y372" i="26" s="1"/>
  <c r="AA372" i="26" s="1"/>
  <c r="M354" i="26"/>
  <c r="X354" i="26" s="1"/>
  <c r="Y354" i="26" s="1"/>
  <c r="AA354" i="26" s="1"/>
  <c r="M258" i="26"/>
  <c r="X258" i="26" s="1"/>
  <c r="Y258" i="26" s="1"/>
  <c r="AA258" i="26" s="1"/>
  <c r="AC121" i="26"/>
  <c r="M121" i="26"/>
  <c r="X121" i="26" s="1"/>
  <c r="Y121" i="26" s="1"/>
  <c r="AA121" i="26" s="1"/>
  <c r="AC122" i="26"/>
  <c r="M122" i="26"/>
  <c r="X122" i="26" s="1"/>
  <c r="Y122" i="26" s="1"/>
  <c r="AA122" i="26" s="1"/>
  <c r="M85" i="26"/>
  <c r="X85" i="26" s="1"/>
  <c r="Y85" i="26" s="1"/>
  <c r="AA85" i="26" s="1"/>
  <c r="M139" i="26"/>
  <c r="X139" i="26" s="1"/>
  <c r="Y139" i="26" s="1"/>
  <c r="AA139" i="26" s="1"/>
  <c r="I130" i="26"/>
  <c r="AC129" i="26"/>
  <c r="AC130" i="26" s="1"/>
  <c r="M129" i="26"/>
  <c r="M314" i="26"/>
  <c r="X314" i="26" s="1"/>
  <c r="Y314" i="26" s="1"/>
  <c r="AA314" i="26" s="1"/>
  <c r="M374" i="26"/>
  <c r="X374" i="26" s="1"/>
  <c r="Y374" i="26" s="1"/>
  <c r="AA374" i="26" s="1"/>
  <c r="M382" i="26"/>
  <c r="X382" i="26" s="1"/>
  <c r="Y382" i="26" s="1"/>
  <c r="AA382" i="26" s="1"/>
  <c r="AC24" i="27"/>
  <c r="M24" i="27"/>
  <c r="X188" i="25" l="1"/>
  <c r="S167" i="26"/>
  <c r="M468" i="26"/>
  <c r="M493" i="26" s="1"/>
  <c r="AC493" i="26"/>
  <c r="I501" i="26"/>
  <c r="K501" i="26"/>
  <c r="M140" i="26"/>
  <c r="AC140" i="26"/>
  <c r="K140" i="26"/>
  <c r="X24" i="27"/>
  <c r="Y24" i="27" s="1"/>
  <c r="AA24" i="27" s="1"/>
  <c r="X191" i="27"/>
  <c r="Y191" i="27" s="1"/>
  <c r="AA191" i="27" s="1"/>
  <c r="AA366" i="25"/>
  <c r="AC497" i="26"/>
  <c r="M495" i="26"/>
  <c r="M497" i="26" s="1"/>
  <c r="AC500" i="26"/>
  <c r="M499" i="26"/>
  <c r="M500" i="26" s="1"/>
  <c r="X140" i="26"/>
  <c r="X129" i="26"/>
  <c r="M130" i="26"/>
  <c r="Y188" i="25" l="1"/>
  <c r="AA188" i="25" s="1"/>
  <c r="X468" i="26"/>
  <c r="X493" i="26" s="1"/>
  <c r="AC501" i="26"/>
  <c r="M501" i="26"/>
  <c r="X495" i="26"/>
  <c r="X497" i="26" s="1"/>
  <c r="X499" i="26"/>
  <c r="Y140" i="26"/>
  <c r="Y129" i="26"/>
  <c r="X130" i="26"/>
  <c r="Y468" i="26" l="1"/>
  <c r="Y493" i="26" s="1"/>
  <c r="Y499" i="26"/>
  <c r="X500" i="26"/>
  <c r="X501" i="26" s="1"/>
  <c r="Y495" i="26"/>
  <c r="AA129" i="26"/>
  <c r="AA130" i="26" s="1"/>
  <c r="Y130" i="26"/>
  <c r="AA468" i="26" l="1"/>
  <c r="AA493" i="26" s="1"/>
  <c r="AA495" i="26"/>
  <c r="AA497" i="26" s="1"/>
  <c r="Y497" i="26"/>
  <c r="AA499" i="26"/>
  <c r="AA500" i="26" s="1"/>
  <c r="Y500" i="26"/>
  <c r="AA140" i="26"/>
  <c r="Y501" i="26" l="1"/>
  <c r="AA501" i="26"/>
  <c r="I68" i="26"/>
  <c r="K68" i="26" s="1"/>
  <c r="S395" i="26"/>
  <c r="I395" i="26"/>
  <c r="K395" i="26" s="1"/>
  <c r="I152" i="27"/>
  <c r="K152" i="27" s="1"/>
  <c r="S124" i="27"/>
  <c r="I124" i="27"/>
  <c r="K124" i="27" s="1"/>
  <c r="AC68" i="26" l="1"/>
  <c r="M68" i="26"/>
  <c r="X68" i="26" s="1"/>
  <c r="Y68" i="26" s="1"/>
  <c r="AA68" i="26" s="1"/>
  <c r="M395" i="26"/>
  <c r="X395" i="26" s="1"/>
  <c r="Y395" i="26" s="1"/>
  <c r="AA395" i="26" s="1"/>
  <c r="AC152" i="27"/>
  <c r="M152" i="27"/>
  <c r="M124" i="27"/>
  <c r="I70" i="26"/>
  <c r="K70" i="26" s="1"/>
  <c r="I71" i="26"/>
  <c r="K71" i="26" s="1"/>
  <c r="S391" i="26"/>
  <c r="I391" i="26"/>
  <c r="K391" i="26" s="1"/>
  <c r="X124" i="27" l="1"/>
  <c r="Y124" i="27" s="1"/>
  <c r="AA124" i="27" s="1"/>
  <c r="X152" i="27"/>
  <c r="Y152" i="27" s="1"/>
  <c r="AA152" i="27" s="1"/>
  <c r="M70" i="26"/>
  <c r="X70" i="26" s="1"/>
  <c r="Y70" i="26" s="1"/>
  <c r="AA70" i="26" s="1"/>
  <c r="AC70" i="26"/>
  <c r="AC71" i="26"/>
  <c r="M71" i="26"/>
  <c r="X71" i="26" s="1"/>
  <c r="Y71" i="26" s="1"/>
  <c r="AA71" i="26" s="1"/>
  <c r="M391" i="26"/>
  <c r="X391" i="26" s="1"/>
  <c r="Y391" i="26" s="1"/>
  <c r="AA391" i="26" s="1"/>
  <c r="I393" i="26" l="1"/>
  <c r="K393" i="26" s="1"/>
  <c r="M393" i="26" s="1"/>
  <c r="X393" i="26" s="1"/>
  <c r="U506" i="26"/>
  <c r="S506" i="26"/>
  <c r="I506" i="26"/>
  <c r="K506" i="26" s="1"/>
  <c r="Y393" i="26" l="1"/>
  <c r="AA393" i="26" s="1"/>
  <c r="AC506" i="26"/>
  <c r="M506" i="26"/>
  <c r="X506" i="26" s="1"/>
  <c r="Y506" i="26" s="1"/>
  <c r="AA506" i="26" s="1"/>
  <c r="S360" i="25" l="1"/>
  <c r="I360" i="25"/>
  <c r="K360" i="25" s="1"/>
  <c r="AC360" i="25" l="1"/>
  <c r="AC362" i="25" s="1"/>
  <c r="O360" i="25"/>
  <c r="M360" i="25"/>
  <c r="X360" i="25" l="1"/>
  <c r="Y360" i="25" l="1"/>
  <c r="AA360" i="25" s="1"/>
  <c r="I285" i="25"/>
  <c r="K285" i="25" s="1"/>
  <c r="AC285" i="25" l="1"/>
  <c r="M285" i="25"/>
  <c r="O285" i="25"/>
  <c r="X285" i="25" l="1"/>
  <c r="Y285" i="25" l="1"/>
  <c r="AA285" i="25" s="1"/>
  <c r="I115" i="25"/>
  <c r="K115" i="25" s="1"/>
  <c r="I112" i="25"/>
  <c r="K112" i="25" s="1"/>
  <c r="O115" i="25" l="1"/>
  <c r="AC115" i="25"/>
  <c r="O112" i="25"/>
  <c r="X112" i="25" l="1"/>
  <c r="X115" i="25"/>
  <c r="X17" i="26"/>
  <c r="Y17" i="26" s="1"/>
  <c r="AA17" i="26" s="1"/>
  <c r="U222" i="27"/>
  <c r="S222" i="27"/>
  <c r="O222" i="27"/>
  <c r="H222" i="27"/>
  <c r="Q222" i="27"/>
  <c r="I221" i="27"/>
  <c r="K221" i="27" s="1"/>
  <c r="AC221" i="27" s="1"/>
  <c r="AC222" i="27" s="1"/>
  <c r="U219" i="27"/>
  <c r="S219" i="27"/>
  <c r="Q219" i="27"/>
  <c r="O219" i="27"/>
  <c r="H219" i="27"/>
  <c r="I218" i="27"/>
  <c r="K218" i="27" s="1"/>
  <c r="I217" i="27"/>
  <c r="K217" i="27" s="1"/>
  <c r="U215" i="27"/>
  <c r="S215" i="27"/>
  <c r="Q215" i="27"/>
  <c r="O215" i="27"/>
  <c r="H215" i="27"/>
  <c r="I214" i="27"/>
  <c r="K214" i="27" s="1"/>
  <c r="I212" i="27"/>
  <c r="K212" i="27" s="1"/>
  <c r="Y112" i="25" l="1"/>
  <c r="AA112" i="25" s="1"/>
  <c r="Y115" i="25"/>
  <c r="AA115" i="25" s="1"/>
  <c r="S223" i="27"/>
  <c r="H223" i="27"/>
  <c r="Q223" i="27"/>
  <c r="AC217" i="27"/>
  <c r="AC212" i="27"/>
  <c r="AC218" i="27"/>
  <c r="U223" i="27"/>
  <c r="O223" i="27"/>
  <c r="M217" i="27"/>
  <c r="K219" i="27"/>
  <c r="M212" i="27"/>
  <c r="X212" i="27" s="1"/>
  <c r="K215" i="27"/>
  <c r="K222" i="27"/>
  <c r="M221" i="27"/>
  <c r="X221" i="27" s="1"/>
  <c r="I215" i="27"/>
  <c r="I219" i="27"/>
  <c r="I222" i="27"/>
  <c r="M214" i="27"/>
  <c r="M218" i="27"/>
  <c r="X218" i="27" l="1"/>
  <c r="Y218" i="27" s="1"/>
  <c r="AA218" i="27" s="1"/>
  <c r="X214" i="27"/>
  <c r="X215" i="27" s="1"/>
  <c r="X217" i="27"/>
  <c r="Y217" i="27" s="1"/>
  <c r="AC219" i="27"/>
  <c r="AC215" i="27"/>
  <c r="Y221" i="27"/>
  <c r="X222" i="27"/>
  <c r="Y212" i="27"/>
  <c r="M222" i="27"/>
  <c r="K223" i="27"/>
  <c r="I223" i="27"/>
  <c r="M215" i="27"/>
  <c r="M219" i="27"/>
  <c r="X219" i="27" l="1"/>
  <c r="X223" i="27" s="1"/>
  <c r="AA217" i="27"/>
  <c r="AA219" i="27" s="1"/>
  <c r="Y219" i="27"/>
  <c r="Y214" i="27"/>
  <c r="AA214" i="27" s="1"/>
  <c r="AC223" i="27"/>
  <c r="AA212" i="27"/>
  <c r="Y215" i="27"/>
  <c r="AA221" i="27"/>
  <c r="AA222" i="27" s="1"/>
  <c r="Y222" i="27"/>
  <c r="M223" i="27"/>
  <c r="AA215" i="27" l="1"/>
  <c r="AA223" i="27" s="1"/>
  <c r="Y223" i="27"/>
  <c r="I439" i="26"/>
  <c r="K439" i="26" s="1"/>
  <c r="S440" i="26"/>
  <c r="I440" i="26"/>
  <c r="K440" i="26" s="1"/>
  <c r="AC440" i="26" s="1"/>
  <c r="M439" i="26" l="1"/>
  <c r="X439" i="26" s="1"/>
  <c r="Y439" i="26" s="1"/>
  <c r="AA439" i="26" s="1"/>
  <c r="M440" i="26"/>
  <c r="X440" i="26" s="1"/>
  <c r="Y440" i="26" s="1"/>
  <c r="AA440" i="26" s="1"/>
  <c r="U316" i="26"/>
  <c r="U312" i="26"/>
  <c r="I46" i="26" l="1"/>
  <c r="K46" i="26" s="1"/>
  <c r="AC46" i="26" s="1"/>
  <c r="U377" i="26"/>
  <c r="Q377" i="26"/>
  <c r="I377" i="26"/>
  <c r="K377" i="26" s="1"/>
  <c r="U376" i="26"/>
  <c r="Q376" i="26"/>
  <c r="I376" i="26"/>
  <c r="K376" i="26" s="1"/>
  <c r="AC376" i="26" s="1"/>
  <c r="U375" i="26"/>
  <c r="Q375" i="26"/>
  <c r="I375" i="26"/>
  <c r="K375" i="26" s="1"/>
  <c r="AC375" i="26" s="1"/>
  <c r="I259" i="26"/>
  <c r="K259" i="26" s="1"/>
  <c r="I261" i="26"/>
  <c r="K261" i="26" s="1"/>
  <c r="I265" i="26"/>
  <c r="K265" i="26" s="1"/>
  <c r="AC265" i="26" s="1"/>
  <c r="I264" i="26"/>
  <c r="K264" i="26" s="1"/>
  <c r="AC264" i="26" s="1"/>
  <c r="I266" i="26"/>
  <c r="K266" i="26" s="1"/>
  <c r="I263" i="26"/>
  <c r="K263" i="26" s="1"/>
  <c r="I262" i="26"/>
  <c r="K262" i="26" s="1"/>
  <c r="AC262" i="26" s="1"/>
  <c r="I187" i="27"/>
  <c r="K187" i="27" s="1"/>
  <c r="I189" i="27"/>
  <c r="K189" i="27" s="1"/>
  <c r="M189" i="27" s="1"/>
  <c r="X189" i="27" l="1"/>
  <c r="M46" i="26"/>
  <c r="X46" i="26" s="1"/>
  <c r="Y46" i="26" s="1"/>
  <c r="AA46" i="26" s="1"/>
  <c r="AC377" i="26"/>
  <c r="M377" i="26"/>
  <c r="X377" i="26" s="1"/>
  <c r="Y377" i="26" s="1"/>
  <c r="AA377" i="26" s="1"/>
  <c r="M376" i="26"/>
  <c r="X376" i="26" s="1"/>
  <c r="Y376" i="26" s="1"/>
  <c r="AA376" i="26" s="1"/>
  <c r="M375" i="26"/>
  <c r="X375" i="26" s="1"/>
  <c r="Y375" i="26" s="1"/>
  <c r="AA375" i="26" s="1"/>
  <c r="M259" i="26"/>
  <c r="X259" i="26" s="1"/>
  <c r="Y259" i="26" s="1"/>
  <c r="AA259" i="26" s="1"/>
  <c r="M261" i="26"/>
  <c r="X261" i="26" s="1"/>
  <c r="Y261" i="26" s="1"/>
  <c r="AA261" i="26" s="1"/>
  <c r="M264" i="26"/>
  <c r="X264" i="26" s="1"/>
  <c r="Y264" i="26" s="1"/>
  <c r="AA264" i="26" s="1"/>
  <c r="M265" i="26"/>
  <c r="X265" i="26" s="1"/>
  <c r="Y265" i="26" s="1"/>
  <c r="AA265" i="26" s="1"/>
  <c r="AC266" i="26"/>
  <c r="M266" i="26"/>
  <c r="X266" i="26" s="1"/>
  <c r="Y266" i="26" s="1"/>
  <c r="AA266" i="26" s="1"/>
  <c r="M263" i="26"/>
  <c r="X263" i="26" s="1"/>
  <c r="Y263" i="26" s="1"/>
  <c r="AA263" i="26" s="1"/>
  <c r="M262" i="26"/>
  <c r="X262" i="26" s="1"/>
  <c r="Y262" i="26" s="1"/>
  <c r="AA262" i="26" s="1"/>
  <c r="M187" i="27"/>
  <c r="X187" i="27" l="1"/>
  <c r="Y187" i="27" s="1"/>
  <c r="AA187" i="27" s="1"/>
  <c r="I103" i="25"/>
  <c r="K103" i="25" s="1"/>
  <c r="AC103" i="25" l="1"/>
  <c r="O103" i="25"/>
  <c r="Q26" i="25"/>
  <c r="Q467" i="25" s="1"/>
  <c r="W26" i="25"/>
  <c r="AC208" i="27"/>
  <c r="AC228" i="27" s="1"/>
  <c r="AB208" i="27"/>
  <c r="AB228" i="27" s="1"/>
  <c r="U208" i="27"/>
  <c r="U228" i="27" s="1"/>
  <c r="S208" i="27"/>
  <c r="S228" i="27" s="1"/>
  <c r="Q208" i="27"/>
  <c r="Q228" i="27" s="1"/>
  <c r="O208" i="27"/>
  <c r="O228" i="27" s="1"/>
  <c r="H208" i="27"/>
  <c r="H228" i="27" s="1"/>
  <c r="I207" i="27"/>
  <c r="AB205" i="27"/>
  <c r="S205" i="27"/>
  <c r="Q205" i="27"/>
  <c r="O205" i="27"/>
  <c r="H205" i="27"/>
  <c r="U204" i="27"/>
  <c r="I204" i="27"/>
  <c r="K204" i="27" s="1"/>
  <c r="AC204" i="27" s="1"/>
  <c r="U200" i="27"/>
  <c r="I200" i="27"/>
  <c r="K200" i="27" s="1"/>
  <c r="AC200" i="27" s="1"/>
  <c r="U198" i="27"/>
  <c r="I198" i="27"/>
  <c r="K198" i="27" s="1"/>
  <c r="U196" i="27"/>
  <c r="I196" i="27"/>
  <c r="K196" i="27" s="1"/>
  <c r="U203" i="27"/>
  <c r="I203" i="27"/>
  <c r="K203" i="27" s="1"/>
  <c r="AC203" i="27" s="1"/>
  <c r="U197" i="27"/>
  <c r="I197" i="27"/>
  <c r="K197" i="27" s="1"/>
  <c r="U201" i="27"/>
  <c r="I201" i="27"/>
  <c r="K201" i="27" s="1"/>
  <c r="U199" i="27"/>
  <c r="I199" i="27"/>
  <c r="K199" i="27" s="1"/>
  <c r="I195" i="27"/>
  <c r="K195" i="27" s="1"/>
  <c r="I194" i="27"/>
  <c r="AB192" i="27"/>
  <c r="U192" i="27"/>
  <c r="S192" i="27"/>
  <c r="Q192" i="27"/>
  <c r="H192" i="27"/>
  <c r="I188" i="27"/>
  <c r="K188" i="27" s="1"/>
  <c r="I185" i="27"/>
  <c r="K185" i="27" s="1"/>
  <c r="M185" i="27" s="1"/>
  <c r="X185" i="27" s="1"/>
  <c r="I184" i="27"/>
  <c r="K184" i="27" s="1"/>
  <c r="AC184" i="27" s="1"/>
  <c r="I178" i="27"/>
  <c r="K178" i="27" s="1"/>
  <c r="I183" i="27"/>
  <c r="K183" i="27" s="1"/>
  <c r="AC183" i="27" s="1"/>
  <c r="I179" i="27"/>
  <c r="K179" i="27" s="1"/>
  <c r="AC179" i="27" s="1"/>
  <c r="I182" i="27"/>
  <c r="K182" i="27" s="1"/>
  <c r="AC182" i="27" s="1"/>
  <c r="I181" i="27"/>
  <c r="K181" i="27" s="1"/>
  <c r="AC181" i="27" s="1"/>
  <c r="I180" i="27"/>
  <c r="K180" i="27" s="1"/>
  <c r="AC180" i="27" s="1"/>
  <c r="I177" i="27"/>
  <c r="K177" i="27" s="1"/>
  <c r="I176" i="27"/>
  <c r="K176" i="27" s="1"/>
  <c r="O175" i="27"/>
  <c r="O192" i="27" s="1"/>
  <c r="I175" i="27"/>
  <c r="AB173" i="27"/>
  <c r="U173" i="27"/>
  <c r="S173" i="27"/>
  <c r="Q173" i="27"/>
  <c r="H173" i="27"/>
  <c r="I172" i="27"/>
  <c r="K172" i="27" s="1"/>
  <c r="O166" i="27"/>
  <c r="O173" i="27" s="1"/>
  <c r="I166" i="27"/>
  <c r="AB162" i="27"/>
  <c r="S162" i="27"/>
  <c r="Q162" i="27"/>
  <c r="O162" i="27"/>
  <c r="H162" i="27"/>
  <c r="U161" i="27"/>
  <c r="I161" i="27"/>
  <c r="K161" i="27" s="1"/>
  <c r="AC161" i="27" s="1"/>
  <c r="U160" i="27"/>
  <c r="I160" i="27"/>
  <c r="K160" i="27" s="1"/>
  <c r="U159" i="27"/>
  <c r="I159" i="27"/>
  <c r="K159" i="27" s="1"/>
  <c r="U158" i="27"/>
  <c r="I158" i="27"/>
  <c r="K158" i="27" s="1"/>
  <c r="I157" i="27"/>
  <c r="AB155" i="27"/>
  <c r="U155" i="27"/>
  <c r="S155" i="27"/>
  <c r="Q155" i="27"/>
  <c r="O155" i="27"/>
  <c r="H155" i="27"/>
  <c r="I154" i="27"/>
  <c r="K154" i="27" s="1"/>
  <c r="I153" i="27"/>
  <c r="K153" i="27" s="1"/>
  <c r="AC153" i="27" s="1"/>
  <c r="I151" i="27"/>
  <c r="K151" i="27" s="1"/>
  <c r="I150" i="27"/>
  <c r="AB148" i="27"/>
  <c r="U148" i="27"/>
  <c r="S148" i="27"/>
  <c r="Q148" i="27"/>
  <c r="O148" i="27"/>
  <c r="H148" i="27"/>
  <c r="I147" i="27"/>
  <c r="I148" i="27" s="1"/>
  <c r="AB143" i="27"/>
  <c r="S143" i="27"/>
  <c r="Q143" i="27"/>
  <c r="O143" i="27"/>
  <c r="H143" i="27"/>
  <c r="U142" i="27"/>
  <c r="I142" i="27"/>
  <c r="K142" i="27" s="1"/>
  <c r="U141" i="27"/>
  <c r="I141" i="27"/>
  <c r="K141" i="27" s="1"/>
  <c r="U140" i="27"/>
  <c r="I140" i="27"/>
  <c r="K140" i="27" s="1"/>
  <c r="U139" i="27"/>
  <c r="I139" i="27"/>
  <c r="K139" i="27" s="1"/>
  <c r="U138" i="27"/>
  <c r="I138" i="27"/>
  <c r="K138" i="27" s="1"/>
  <c r="I137" i="27"/>
  <c r="AB135" i="27"/>
  <c r="U135" i="27"/>
  <c r="Q135" i="27"/>
  <c r="S134" i="27"/>
  <c r="I134" i="27"/>
  <c r="K134" i="27" s="1"/>
  <c r="I133" i="27"/>
  <c r="K133" i="27" s="1"/>
  <c r="I132" i="27"/>
  <c r="K132" i="27" s="1"/>
  <c r="AC132" i="27" s="1"/>
  <c r="S129" i="27"/>
  <c r="I129" i="27"/>
  <c r="K129" i="27" s="1"/>
  <c r="M129" i="27" s="1"/>
  <c r="S128" i="27"/>
  <c r="I128" i="27"/>
  <c r="S127" i="27"/>
  <c r="O127" i="27"/>
  <c r="O135" i="27" s="1"/>
  <c r="I127" i="27"/>
  <c r="K127" i="27" s="1"/>
  <c r="U125" i="27"/>
  <c r="Q125" i="27"/>
  <c r="H125" i="27"/>
  <c r="S122" i="27"/>
  <c r="I122" i="27"/>
  <c r="K122" i="27" s="1"/>
  <c r="M122" i="27" s="1"/>
  <c r="AB119" i="27"/>
  <c r="S119" i="27"/>
  <c r="I119" i="27"/>
  <c r="K119" i="27" s="1"/>
  <c r="AC119" i="27" s="1"/>
  <c r="AB118" i="27"/>
  <c r="O118" i="27"/>
  <c r="O125" i="27" s="1"/>
  <c r="I118" i="27"/>
  <c r="S114" i="27"/>
  <c r="O114" i="27"/>
  <c r="H114" i="27"/>
  <c r="U113" i="27"/>
  <c r="I113" i="27"/>
  <c r="K113" i="27" s="1"/>
  <c r="AB111" i="27"/>
  <c r="U111" i="27"/>
  <c r="I111" i="27"/>
  <c r="AB110" i="27"/>
  <c r="U110" i="27"/>
  <c r="I110" i="27"/>
  <c r="K110" i="27" s="1"/>
  <c r="AB109" i="27"/>
  <c r="U109" i="27"/>
  <c r="I109" i="27"/>
  <c r="U108" i="27"/>
  <c r="Q108" i="27"/>
  <c r="I108" i="27"/>
  <c r="K108" i="27" s="1"/>
  <c r="AB107" i="27"/>
  <c r="U107" i="27"/>
  <c r="Q107" i="27"/>
  <c r="I107" i="27"/>
  <c r="AB106" i="27"/>
  <c r="U106" i="27"/>
  <c r="Q106" i="27"/>
  <c r="I106" i="27"/>
  <c r="AB105" i="27"/>
  <c r="U105" i="27"/>
  <c r="Q105" i="27"/>
  <c r="I105" i="27"/>
  <c r="AB103" i="27"/>
  <c r="U103" i="27"/>
  <c r="I103" i="27"/>
  <c r="K103" i="27" s="1"/>
  <c r="AB104" i="27"/>
  <c r="U104" i="27"/>
  <c r="I104" i="27"/>
  <c r="K104" i="27" s="1"/>
  <c r="AB102" i="27"/>
  <c r="U102" i="27"/>
  <c r="I102" i="27"/>
  <c r="K102" i="27" s="1"/>
  <c r="AB101" i="27"/>
  <c r="U101" i="27"/>
  <c r="I101" i="27"/>
  <c r="K101" i="27" s="1"/>
  <c r="AB100" i="27"/>
  <c r="U100" i="27"/>
  <c r="I100" i="27"/>
  <c r="K100" i="27" s="1"/>
  <c r="AB99" i="27"/>
  <c r="I99" i="27"/>
  <c r="K99" i="27" s="1"/>
  <c r="AB97" i="27"/>
  <c r="U97" i="27"/>
  <c r="S96" i="27"/>
  <c r="I96" i="27"/>
  <c r="K96" i="27" s="1"/>
  <c r="AC96" i="27" s="1"/>
  <c r="S95" i="27"/>
  <c r="I95" i="27"/>
  <c r="K95" i="27" s="1"/>
  <c r="S94" i="27"/>
  <c r="I94" i="27"/>
  <c r="K94" i="27" s="1"/>
  <c r="S93" i="27"/>
  <c r="I93" i="27"/>
  <c r="K93" i="27" s="1"/>
  <c r="AC93" i="27" s="1"/>
  <c r="S92" i="27"/>
  <c r="I92" i="27"/>
  <c r="K92" i="27" s="1"/>
  <c r="AC92" i="27" s="1"/>
  <c r="S90" i="27"/>
  <c r="Q90" i="27"/>
  <c r="I90" i="27"/>
  <c r="K90" i="27" s="1"/>
  <c r="AC90" i="27" s="1"/>
  <c r="S91" i="27"/>
  <c r="Q91" i="27"/>
  <c r="I91" i="27"/>
  <c r="K91" i="27" s="1"/>
  <c r="S88" i="27"/>
  <c r="Q88" i="27"/>
  <c r="I88" i="27"/>
  <c r="K88" i="27" s="1"/>
  <c r="S89" i="27"/>
  <c r="Q89" i="27"/>
  <c r="I89" i="27"/>
  <c r="K89" i="27" s="1"/>
  <c r="S86" i="27"/>
  <c r="I86" i="27"/>
  <c r="K86" i="27" s="1"/>
  <c r="S85" i="27"/>
  <c r="I85" i="27"/>
  <c r="K85" i="27" s="1"/>
  <c r="S84" i="27"/>
  <c r="I84" i="27"/>
  <c r="K84" i="27" s="1"/>
  <c r="S87" i="27"/>
  <c r="I87" i="27"/>
  <c r="S83" i="27"/>
  <c r="O83" i="27"/>
  <c r="O97" i="27" s="1"/>
  <c r="I83" i="27"/>
  <c r="K83" i="27" s="1"/>
  <c r="AB81" i="27"/>
  <c r="U81" i="27"/>
  <c r="H81" i="27"/>
  <c r="I80" i="27"/>
  <c r="K80" i="27" s="1"/>
  <c r="Q81" i="27"/>
  <c r="I79" i="27"/>
  <c r="K79" i="27" s="1"/>
  <c r="AC79" i="27" s="1"/>
  <c r="S78" i="27"/>
  <c r="I78" i="27"/>
  <c r="K78" i="27" s="1"/>
  <c r="S77" i="27"/>
  <c r="I77" i="27"/>
  <c r="K77" i="27" s="1"/>
  <c r="S76" i="27"/>
  <c r="I76" i="27"/>
  <c r="K76" i="27" s="1"/>
  <c r="M76" i="27" s="1"/>
  <c r="S75" i="27"/>
  <c r="I75" i="27"/>
  <c r="K75" i="27" s="1"/>
  <c r="S74" i="27"/>
  <c r="I74" i="27"/>
  <c r="K74" i="27" s="1"/>
  <c r="O81" i="27"/>
  <c r="I73" i="27"/>
  <c r="S69" i="27"/>
  <c r="Q69" i="27"/>
  <c r="O69" i="27"/>
  <c r="H69" i="27"/>
  <c r="AB68" i="27"/>
  <c r="U68" i="27"/>
  <c r="I68" i="27"/>
  <c r="K68" i="27" s="1"/>
  <c r="AB67" i="27"/>
  <c r="U67" i="27"/>
  <c r="I67" i="27"/>
  <c r="K67" i="27" s="1"/>
  <c r="AB66" i="27"/>
  <c r="U66" i="27"/>
  <c r="I66" i="27"/>
  <c r="AB65" i="27"/>
  <c r="U65" i="27"/>
  <c r="I65" i="27"/>
  <c r="AB63" i="27"/>
  <c r="U63" i="27"/>
  <c r="O63" i="27"/>
  <c r="H63" i="27"/>
  <c r="S62" i="27"/>
  <c r="I62" i="27"/>
  <c r="K62" i="27" s="1"/>
  <c r="S61" i="27"/>
  <c r="I61" i="27"/>
  <c r="K61" i="27" s="1"/>
  <c r="S60" i="27"/>
  <c r="I60" i="27"/>
  <c r="K60" i="27" s="1"/>
  <c r="S59" i="27"/>
  <c r="I59" i="27"/>
  <c r="K59" i="27" s="1"/>
  <c r="S57" i="27"/>
  <c r="Q57" i="27"/>
  <c r="I57" i="27"/>
  <c r="I55" i="27"/>
  <c r="K55" i="27" s="1"/>
  <c r="AB53" i="27"/>
  <c r="U53" i="27"/>
  <c r="O53" i="27"/>
  <c r="H53" i="27"/>
  <c r="S52" i="27"/>
  <c r="Q52" i="27"/>
  <c r="I52" i="27"/>
  <c r="K52" i="27" s="1"/>
  <c r="S51" i="27"/>
  <c r="Q51" i="27"/>
  <c r="I51" i="27"/>
  <c r="K51" i="27" s="1"/>
  <c r="S50" i="27"/>
  <c r="Q50" i="27"/>
  <c r="I50" i="27"/>
  <c r="K50" i="27" s="1"/>
  <c r="AB40" i="27"/>
  <c r="S40" i="27"/>
  <c r="Q40" i="27"/>
  <c r="O40" i="27"/>
  <c r="H40" i="27"/>
  <c r="U39" i="27"/>
  <c r="I39" i="27"/>
  <c r="K39" i="27" s="1"/>
  <c r="U38" i="27"/>
  <c r="I38" i="27"/>
  <c r="U36" i="27"/>
  <c r="I36" i="27"/>
  <c r="U37" i="27"/>
  <c r="I37" i="27"/>
  <c r="U35" i="27"/>
  <c r="I35" i="27"/>
  <c r="K35" i="27" s="1"/>
  <c r="U34" i="27"/>
  <c r="I34" i="27"/>
  <c r="U33" i="27"/>
  <c r="I33" i="27"/>
  <c r="I32" i="27"/>
  <c r="AB30" i="27"/>
  <c r="U30" i="27"/>
  <c r="S30" i="27"/>
  <c r="Q30" i="27"/>
  <c r="H30" i="27"/>
  <c r="I29" i="27"/>
  <c r="K29" i="27" s="1"/>
  <c r="M29" i="27" s="1"/>
  <c r="I28" i="27"/>
  <c r="K28" i="27" s="1"/>
  <c r="AC28" i="27" s="1"/>
  <c r="I25" i="27"/>
  <c r="K25" i="27" s="1"/>
  <c r="O23" i="27"/>
  <c r="O30" i="27" s="1"/>
  <c r="I23" i="27"/>
  <c r="K23" i="27" s="1"/>
  <c r="AB21" i="27"/>
  <c r="U21" i="27"/>
  <c r="S21" i="27"/>
  <c r="Q21" i="27"/>
  <c r="O21" i="27"/>
  <c r="H21" i="27"/>
  <c r="I20" i="27"/>
  <c r="K20" i="27" s="1"/>
  <c r="M20" i="27" s="1"/>
  <c r="X20" i="27" s="1"/>
  <c r="I19" i="27"/>
  <c r="K19" i="27" s="1"/>
  <c r="I17" i="27"/>
  <c r="K17" i="27" s="1"/>
  <c r="M17" i="27" s="1"/>
  <c r="X17" i="27" s="1"/>
  <c r="I16" i="27"/>
  <c r="K16" i="27" s="1"/>
  <c r="M16" i="27" s="1"/>
  <c r="X16" i="27" s="1"/>
  <c r="I15" i="27"/>
  <c r="K15" i="27" s="1"/>
  <c r="I13" i="27"/>
  <c r="H227" i="27" l="1"/>
  <c r="H225" i="27"/>
  <c r="X103" i="25"/>
  <c r="O226" i="27"/>
  <c r="AB226" i="27"/>
  <c r="O225" i="27"/>
  <c r="O227" i="27"/>
  <c r="U225" i="27"/>
  <c r="H226" i="27"/>
  <c r="U226" i="27"/>
  <c r="S227" i="27"/>
  <c r="O47" i="27"/>
  <c r="X76" i="27"/>
  <c r="Y76" i="27" s="1"/>
  <c r="AA76" i="27" s="1"/>
  <c r="H47" i="27"/>
  <c r="AB47" i="27"/>
  <c r="Q47" i="27"/>
  <c r="X122" i="27"/>
  <c r="Y122" i="27" s="1"/>
  <c r="AA122" i="27" s="1"/>
  <c r="S47" i="27"/>
  <c r="X129" i="27"/>
  <c r="Y129" i="27" s="1"/>
  <c r="AA129" i="27" s="1"/>
  <c r="X29" i="27"/>
  <c r="Y29" i="27" s="1"/>
  <c r="AA29" i="27" s="1"/>
  <c r="H70" i="27"/>
  <c r="S209" i="27"/>
  <c r="AB125" i="27"/>
  <c r="AB144" i="27" s="1"/>
  <c r="O70" i="27"/>
  <c r="AB69" i="27"/>
  <c r="AB70" i="27" s="1"/>
  <c r="U143" i="27"/>
  <c r="U144" i="27" s="1"/>
  <c r="Q114" i="27"/>
  <c r="Q227" i="27" s="1"/>
  <c r="Q163" i="27"/>
  <c r="S135" i="27"/>
  <c r="AB209" i="27"/>
  <c r="S63" i="27"/>
  <c r="H115" i="27"/>
  <c r="M178" i="27"/>
  <c r="AC178" i="27"/>
  <c r="O163" i="27"/>
  <c r="AB114" i="27"/>
  <c r="AB115" i="27" s="1"/>
  <c r="H163" i="27"/>
  <c r="Q53" i="27"/>
  <c r="Q225" i="27" s="1"/>
  <c r="AB163" i="27"/>
  <c r="S163" i="27"/>
  <c r="I21" i="27"/>
  <c r="K33" i="27"/>
  <c r="M33" i="27" s="1"/>
  <c r="K36" i="27"/>
  <c r="M36" i="27" s="1"/>
  <c r="K111" i="27"/>
  <c r="AC111" i="27" s="1"/>
  <c r="I162" i="27"/>
  <c r="K157" i="27"/>
  <c r="I143" i="27"/>
  <c r="K137" i="27"/>
  <c r="K194" i="27"/>
  <c r="AC194" i="27" s="1"/>
  <c r="I208" i="27"/>
  <c r="I228" i="27" s="1"/>
  <c r="K207" i="27"/>
  <c r="K32" i="27"/>
  <c r="M32" i="27" s="1"/>
  <c r="X32" i="27" s="1"/>
  <c r="K34" i="27"/>
  <c r="M34" i="27" s="1"/>
  <c r="K37" i="27"/>
  <c r="M37" i="27" s="1"/>
  <c r="K38" i="27"/>
  <c r="M38" i="27" s="1"/>
  <c r="Q63" i="27"/>
  <c r="K66" i="27"/>
  <c r="M66" i="27" s="1"/>
  <c r="K109" i="27"/>
  <c r="AC109" i="27" s="1"/>
  <c r="I69" i="27"/>
  <c r="K65" i="27"/>
  <c r="K105" i="27"/>
  <c r="AC105" i="27" s="1"/>
  <c r="K106" i="27"/>
  <c r="AC106" i="27" s="1"/>
  <c r="K107" i="27"/>
  <c r="AC107" i="27" s="1"/>
  <c r="H144" i="27"/>
  <c r="U40" i="27"/>
  <c r="S81" i="27"/>
  <c r="U162" i="27"/>
  <c r="U163" i="27" s="1"/>
  <c r="U69" i="27"/>
  <c r="U70" i="27" s="1"/>
  <c r="S97" i="27"/>
  <c r="I81" i="27"/>
  <c r="H209" i="27"/>
  <c r="M75" i="27"/>
  <c r="AC75" i="27"/>
  <c r="M74" i="27"/>
  <c r="AC74" i="27"/>
  <c r="Q97" i="27"/>
  <c r="AC103" i="27"/>
  <c r="S125" i="27"/>
  <c r="I135" i="27"/>
  <c r="Q144" i="27"/>
  <c r="I205" i="27"/>
  <c r="M103" i="27"/>
  <c r="O209" i="27"/>
  <c r="M28" i="27"/>
  <c r="S53" i="27"/>
  <c r="I63" i="27"/>
  <c r="I97" i="27"/>
  <c r="I155" i="27"/>
  <c r="Q209" i="27"/>
  <c r="I192" i="27"/>
  <c r="U205" i="27"/>
  <c r="U209" i="27" s="1"/>
  <c r="K13" i="27"/>
  <c r="M15" i="27"/>
  <c r="Y16" i="27"/>
  <c r="AA16" i="27" s="1"/>
  <c r="Y17" i="27"/>
  <c r="AA17" i="27" s="1"/>
  <c r="M19" i="27"/>
  <c r="Y20" i="27"/>
  <c r="AA20" i="27" s="1"/>
  <c r="I40" i="27"/>
  <c r="K53" i="27"/>
  <c r="M50" i="27"/>
  <c r="X50" i="27" s="1"/>
  <c r="AC52" i="27"/>
  <c r="AC53" i="27" s="1"/>
  <c r="M52" i="27"/>
  <c r="AC85" i="27"/>
  <c r="M85" i="27"/>
  <c r="AC89" i="27"/>
  <c r="M89" i="27"/>
  <c r="M96" i="27"/>
  <c r="K30" i="27"/>
  <c r="AC23" i="27"/>
  <c r="AC35" i="27"/>
  <c r="AC39" i="27"/>
  <c r="M23" i="27"/>
  <c r="X23" i="27" s="1"/>
  <c r="M35" i="27"/>
  <c r="M39" i="27"/>
  <c r="M51" i="27"/>
  <c r="M67" i="27"/>
  <c r="AC67" i="27"/>
  <c r="M77" i="27"/>
  <c r="AC84" i="27"/>
  <c r="M84" i="27"/>
  <c r="AC86" i="27"/>
  <c r="M86" i="27"/>
  <c r="M92" i="27"/>
  <c r="AC102" i="27"/>
  <c r="M102" i="27"/>
  <c r="AC25" i="27"/>
  <c r="M25" i="27"/>
  <c r="I30" i="27"/>
  <c r="I53" i="27"/>
  <c r="M80" i="27"/>
  <c r="M91" i="27"/>
  <c r="AC91" i="27"/>
  <c r="M100" i="27"/>
  <c r="AC100" i="27"/>
  <c r="M59" i="27"/>
  <c r="M60" i="27"/>
  <c r="M61" i="27"/>
  <c r="M62" i="27"/>
  <c r="M68" i="27"/>
  <c r="M78" i="27"/>
  <c r="M79" i="27"/>
  <c r="M83" i="27"/>
  <c r="X83" i="27" s="1"/>
  <c r="K87" i="27"/>
  <c r="AC88" i="27"/>
  <c r="M90" i="27"/>
  <c r="M93" i="27"/>
  <c r="M94" i="27"/>
  <c r="M95" i="27"/>
  <c r="U114" i="27"/>
  <c r="M101" i="27"/>
  <c r="I125" i="27"/>
  <c r="K118" i="27"/>
  <c r="M119" i="27"/>
  <c r="M139" i="27"/>
  <c r="AC139" i="27"/>
  <c r="M141" i="27"/>
  <c r="AC141" i="27"/>
  <c r="M159" i="27"/>
  <c r="AC159" i="27"/>
  <c r="AC59" i="27"/>
  <c r="AC60" i="27"/>
  <c r="AC61" i="27"/>
  <c r="AC62" i="27"/>
  <c r="AC78" i="27"/>
  <c r="O115" i="27"/>
  <c r="AC94" i="27"/>
  <c r="AC95" i="27"/>
  <c r="I114" i="27"/>
  <c r="M104" i="27"/>
  <c r="AC104" i="27"/>
  <c r="M55" i="27"/>
  <c r="X55" i="27" s="1"/>
  <c r="K57" i="27"/>
  <c r="AC68" i="27"/>
  <c r="K73" i="27"/>
  <c r="AC83" i="27"/>
  <c r="M88" i="27"/>
  <c r="AC101" i="27"/>
  <c r="M108" i="27"/>
  <c r="AC108" i="27"/>
  <c r="O144" i="27"/>
  <c r="AC127" i="27"/>
  <c r="M127" i="27"/>
  <c r="X127" i="27" s="1"/>
  <c r="AC129" i="27"/>
  <c r="M140" i="27"/>
  <c r="AC140" i="27"/>
  <c r="M142" i="27"/>
  <c r="AC142" i="27"/>
  <c r="AC154" i="27"/>
  <c r="M154" i="27"/>
  <c r="M158" i="27"/>
  <c r="AC158" i="27"/>
  <c r="AC160" i="27"/>
  <c r="M160" i="27"/>
  <c r="AC110" i="27"/>
  <c r="M110" i="27"/>
  <c r="M113" i="27"/>
  <c r="M132" i="27"/>
  <c r="AC151" i="27"/>
  <c r="M151" i="27"/>
  <c r="K128" i="27"/>
  <c r="K135" i="27" s="1"/>
  <c r="M133" i="27"/>
  <c r="M134" i="27"/>
  <c r="M138" i="27"/>
  <c r="K147" i="27"/>
  <c r="K150" i="27"/>
  <c r="I173" i="27"/>
  <c r="K166" i="27"/>
  <c r="M182" i="27"/>
  <c r="M201" i="27"/>
  <c r="AC201" i="27"/>
  <c r="M203" i="27"/>
  <c r="M196" i="27"/>
  <c r="AC196" i="27"/>
  <c r="M200" i="27"/>
  <c r="M180" i="27"/>
  <c r="M204" i="27"/>
  <c r="M153" i="27"/>
  <c r="M161" i="27"/>
  <c r="M172" i="27"/>
  <c r="AC176" i="27"/>
  <c r="M176" i="27"/>
  <c r="M199" i="27"/>
  <c r="AC199" i="27"/>
  <c r="M197" i="27"/>
  <c r="AC197" i="27"/>
  <c r="M198" i="27"/>
  <c r="AC198" i="27"/>
  <c r="M183" i="27"/>
  <c r="K175" i="27"/>
  <c r="M177" i="27"/>
  <c r="AC177" i="27"/>
  <c r="M179" i="27"/>
  <c r="M184" i="27"/>
  <c r="Y185" i="27"/>
  <c r="AA185" i="27" s="1"/>
  <c r="Y189" i="27"/>
  <c r="AA189" i="27" s="1"/>
  <c r="M188" i="27"/>
  <c r="M181" i="27"/>
  <c r="O504" i="26"/>
  <c r="O510" i="26" s="1"/>
  <c r="AB330" i="26"/>
  <c r="AB360" i="26" s="1"/>
  <c r="U330" i="26"/>
  <c r="Q330" i="26"/>
  <c r="I330" i="26"/>
  <c r="AB517" i="26"/>
  <c r="Q517" i="26"/>
  <c r="H517" i="26"/>
  <c r="U516" i="26"/>
  <c r="S516" i="26"/>
  <c r="I516" i="26"/>
  <c r="U515" i="26"/>
  <c r="S515" i="26"/>
  <c r="I515" i="26"/>
  <c r="K515" i="26" s="1"/>
  <c r="W514" i="26"/>
  <c r="U514" i="26"/>
  <c r="S514" i="26"/>
  <c r="I514" i="26"/>
  <c r="W513" i="26"/>
  <c r="U513" i="26"/>
  <c r="S513" i="26"/>
  <c r="I513" i="26"/>
  <c r="U512" i="26"/>
  <c r="S512" i="26"/>
  <c r="I512" i="26"/>
  <c r="K512" i="26" s="1"/>
  <c r="AB510" i="26"/>
  <c r="H510" i="26"/>
  <c r="H521" i="26" s="1"/>
  <c r="U507" i="26"/>
  <c r="S507" i="26"/>
  <c r="I507" i="26"/>
  <c r="K507" i="26" s="1"/>
  <c r="AC507" i="26" s="1"/>
  <c r="U508" i="26"/>
  <c r="S508" i="26"/>
  <c r="I508" i="26"/>
  <c r="K508" i="26" s="1"/>
  <c r="U509" i="26"/>
  <c r="I509" i="26"/>
  <c r="K509" i="26" s="1"/>
  <c r="U505" i="26"/>
  <c r="S505" i="26"/>
  <c r="I505" i="26"/>
  <c r="K505" i="26" s="1"/>
  <c r="I504" i="26"/>
  <c r="H465" i="26"/>
  <c r="U463" i="26"/>
  <c r="U464" i="26" s="1"/>
  <c r="Q463" i="26"/>
  <c r="Q464" i="26" s="1"/>
  <c r="I463" i="26"/>
  <c r="I464" i="26" s="1"/>
  <c r="I459" i="26"/>
  <c r="K459" i="26" s="1"/>
  <c r="S458" i="26"/>
  <c r="I458" i="26"/>
  <c r="K458" i="26" s="1"/>
  <c r="M458" i="26" s="1"/>
  <c r="S457" i="26"/>
  <c r="I457" i="26"/>
  <c r="K457" i="26" s="1"/>
  <c r="Q456" i="26"/>
  <c r="I456" i="26"/>
  <c r="K456" i="26" s="1"/>
  <c r="M456" i="26" s="1"/>
  <c r="S455" i="26"/>
  <c r="I455" i="26"/>
  <c r="K455" i="26" s="1"/>
  <c r="M455" i="26" s="1"/>
  <c r="S454" i="26"/>
  <c r="I454" i="26"/>
  <c r="K454" i="26" s="1"/>
  <c r="I453" i="26"/>
  <c r="K453" i="26" s="1"/>
  <c r="AC453" i="26" s="1"/>
  <c r="U452" i="26"/>
  <c r="Q452" i="26"/>
  <c r="I452" i="26"/>
  <c r="K452" i="26" s="1"/>
  <c r="I451" i="26"/>
  <c r="S450" i="26"/>
  <c r="I450" i="26"/>
  <c r="K450" i="26" s="1"/>
  <c r="M450" i="26" s="1"/>
  <c r="Q448" i="26"/>
  <c r="I448" i="26"/>
  <c r="K448" i="26" s="1"/>
  <c r="AC448" i="26" s="1"/>
  <c r="I447" i="26"/>
  <c r="K447" i="26" s="1"/>
  <c r="AC447" i="26" s="1"/>
  <c r="I444" i="26"/>
  <c r="K444" i="26" s="1"/>
  <c r="AC444" i="26" s="1"/>
  <c r="I445" i="26"/>
  <c r="K445" i="26" s="1"/>
  <c r="S443" i="26"/>
  <c r="I443" i="26"/>
  <c r="K443" i="26" s="1"/>
  <c r="S441" i="26"/>
  <c r="I441" i="26"/>
  <c r="K441" i="26" s="1"/>
  <c r="S437" i="26"/>
  <c r="I437" i="26"/>
  <c r="K437" i="26" s="1"/>
  <c r="S436" i="26"/>
  <c r="I436" i="26"/>
  <c r="K436" i="26" s="1"/>
  <c r="M436" i="26" s="1"/>
  <c r="S435" i="26"/>
  <c r="I435" i="26"/>
  <c r="K435" i="26" s="1"/>
  <c r="M435" i="26" s="1"/>
  <c r="I434" i="26"/>
  <c r="K434" i="26" s="1"/>
  <c r="S432" i="26"/>
  <c r="I432" i="26"/>
  <c r="K432" i="26" s="1"/>
  <c r="AC432" i="26" s="1"/>
  <c r="I430" i="26"/>
  <c r="K430" i="26" s="1"/>
  <c r="U429" i="26"/>
  <c r="Q429" i="26"/>
  <c r="I429" i="26"/>
  <c r="K429" i="26" s="1"/>
  <c r="U428" i="26"/>
  <c r="Q428" i="26"/>
  <c r="I428" i="26"/>
  <c r="K428" i="26" s="1"/>
  <c r="M428" i="26" s="1"/>
  <c r="I425" i="26"/>
  <c r="K425" i="26" s="1"/>
  <c r="M425" i="26" s="1"/>
  <c r="X425" i="26" s="1"/>
  <c r="Y425" i="26" s="1"/>
  <c r="AA425" i="26" s="1"/>
  <c r="I427" i="26"/>
  <c r="K427" i="26" s="1"/>
  <c r="U426" i="26"/>
  <c r="Q426" i="26"/>
  <c r="I426" i="26"/>
  <c r="K426" i="26" s="1"/>
  <c r="AC426" i="26" s="1"/>
  <c r="U424" i="26"/>
  <c r="Q424" i="26"/>
  <c r="I424" i="26"/>
  <c r="K424" i="26" s="1"/>
  <c r="AC424" i="26" s="1"/>
  <c r="U423" i="26"/>
  <c r="Q423" i="26"/>
  <c r="I423" i="26"/>
  <c r="K423" i="26" s="1"/>
  <c r="AC423" i="26" s="1"/>
  <c r="U422" i="26"/>
  <c r="Q422" i="26"/>
  <c r="I422" i="26"/>
  <c r="K422" i="26" s="1"/>
  <c r="AC422" i="26" s="1"/>
  <c r="I421" i="26"/>
  <c r="K421" i="26" s="1"/>
  <c r="AC421" i="26" s="1"/>
  <c r="I249" i="26"/>
  <c r="K249" i="26" s="1"/>
  <c r="I420" i="26"/>
  <c r="K420" i="26" s="1"/>
  <c r="O419" i="26"/>
  <c r="O460" i="26" s="1"/>
  <c r="I419" i="26"/>
  <c r="I416" i="26"/>
  <c r="K416" i="26" s="1"/>
  <c r="Q415" i="26"/>
  <c r="I415" i="26"/>
  <c r="K415" i="26" s="1"/>
  <c r="S412" i="26"/>
  <c r="I412" i="26"/>
  <c r="K412" i="26" s="1"/>
  <c r="M412" i="26" s="1"/>
  <c r="I414" i="26"/>
  <c r="K414" i="26" s="1"/>
  <c r="M414" i="26" s="1"/>
  <c r="S411" i="26"/>
  <c r="I411" i="26"/>
  <c r="K411" i="26" s="1"/>
  <c r="AC411" i="26" s="1"/>
  <c r="I408" i="26"/>
  <c r="K408" i="26" s="1"/>
  <c r="M408" i="26" s="1"/>
  <c r="X408" i="26" s="1"/>
  <c r="Y408" i="26" s="1"/>
  <c r="AA408" i="26" s="1"/>
  <c r="Q406" i="26"/>
  <c r="I406" i="26"/>
  <c r="K406" i="26" s="1"/>
  <c r="K405" i="26"/>
  <c r="I405" i="26"/>
  <c r="K403" i="26"/>
  <c r="AC403" i="26" s="1"/>
  <c r="I403" i="26"/>
  <c r="I402" i="26"/>
  <c r="K402" i="26" s="1"/>
  <c r="I400" i="26"/>
  <c r="K400" i="26" s="1"/>
  <c r="I397" i="26"/>
  <c r="K397" i="26" s="1"/>
  <c r="AC397" i="26" s="1"/>
  <c r="S394" i="26"/>
  <c r="I394" i="26"/>
  <c r="K394" i="26" s="1"/>
  <c r="M394" i="26" s="1"/>
  <c r="S390" i="26"/>
  <c r="I390" i="26"/>
  <c r="K390" i="26" s="1"/>
  <c r="AC390" i="26" s="1"/>
  <c r="I389" i="26"/>
  <c r="K389" i="26" s="1"/>
  <c r="S387" i="26"/>
  <c r="I387" i="26"/>
  <c r="K387" i="26" s="1"/>
  <c r="S383" i="26"/>
  <c r="I383" i="26"/>
  <c r="K383" i="26" s="1"/>
  <c r="S386" i="26"/>
  <c r="I386" i="26"/>
  <c r="K386" i="26" s="1"/>
  <c r="S385" i="26"/>
  <c r="I385" i="26"/>
  <c r="K385" i="26" s="1"/>
  <c r="S384" i="26"/>
  <c r="I384" i="26"/>
  <c r="K384" i="26" s="1"/>
  <c r="I381" i="26"/>
  <c r="K381" i="26" s="1"/>
  <c r="M381" i="26" s="1"/>
  <c r="X381" i="26" s="1"/>
  <c r="Y381" i="26" s="1"/>
  <c r="AA381" i="26" s="1"/>
  <c r="U379" i="26"/>
  <c r="Q379" i="26"/>
  <c r="I379" i="26"/>
  <c r="K379" i="26" s="1"/>
  <c r="U378" i="26"/>
  <c r="Q378" i="26"/>
  <c r="I378" i="26"/>
  <c r="K378" i="26" s="1"/>
  <c r="I373" i="26"/>
  <c r="K373" i="26" s="1"/>
  <c r="I370" i="26"/>
  <c r="I243" i="26"/>
  <c r="K243" i="26" s="1"/>
  <c r="M243" i="26" s="1"/>
  <c r="X243" i="26" s="1"/>
  <c r="I241" i="26"/>
  <c r="AB366" i="26"/>
  <c r="H366" i="26"/>
  <c r="U365" i="26"/>
  <c r="Q365" i="26"/>
  <c r="I365" i="26"/>
  <c r="K365" i="26" s="1"/>
  <c r="I364" i="26"/>
  <c r="K364" i="26" s="1"/>
  <c r="U362" i="26"/>
  <c r="Q362" i="26"/>
  <c r="I362" i="26"/>
  <c r="I359" i="26"/>
  <c r="K359" i="26" s="1"/>
  <c r="Q358" i="26"/>
  <c r="I358" i="26"/>
  <c r="K358" i="26" s="1"/>
  <c r="AC358" i="26" s="1"/>
  <c r="Q357" i="26"/>
  <c r="I357" i="26"/>
  <c r="K357" i="26" s="1"/>
  <c r="I355" i="26"/>
  <c r="K355" i="26" s="1"/>
  <c r="I353" i="26"/>
  <c r="K353" i="26" s="1"/>
  <c r="I352" i="26"/>
  <c r="K352" i="26" s="1"/>
  <c r="AC352" i="26" s="1"/>
  <c r="I351" i="26"/>
  <c r="K351" i="26" s="1"/>
  <c r="I350" i="26"/>
  <c r="K350" i="26" s="1"/>
  <c r="AC350" i="26" s="1"/>
  <c r="U348" i="26"/>
  <c r="Q348" i="26"/>
  <c r="I348" i="26"/>
  <c r="K348" i="26" s="1"/>
  <c r="AC348" i="26" s="1"/>
  <c r="Q345" i="26"/>
  <c r="I345" i="26"/>
  <c r="K345" i="26" s="1"/>
  <c r="I335" i="26"/>
  <c r="K335" i="26" s="1"/>
  <c r="Q334" i="26"/>
  <c r="I334" i="26"/>
  <c r="K334" i="26" s="1"/>
  <c r="M334" i="26" s="1"/>
  <c r="Q333" i="26"/>
  <c r="I333" i="26"/>
  <c r="K333" i="26" s="1"/>
  <c r="AC333" i="26" s="1"/>
  <c r="Q331" i="26"/>
  <c r="I331" i="26"/>
  <c r="K331" i="26" s="1"/>
  <c r="AC331" i="26" s="1"/>
  <c r="I344" i="26"/>
  <c r="K344" i="26" s="1"/>
  <c r="M344" i="26" s="1"/>
  <c r="X344" i="26" s="1"/>
  <c r="I343" i="26"/>
  <c r="K343" i="26" s="1"/>
  <c r="Q342" i="26"/>
  <c r="I342" i="26"/>
  <c r="K342" i="26" s="1"/>
  <c r="I338" i="26"/>
  <c r="K338" i="26" s="1"/>
  <c r="M338" i="26" s="1"/>
  <c r="X338" i="26" s="1"/>
  <c r="Q336" i="26"/>
  <c r="I336" i="26"/>
  <c r="K336" i="26" s="1"/>
  <c r="AC336" i="26" s="1"/>
  <c r="I341" i="26"/>
  <c r="K341" i="26" s="1"/>
  <c r="Q339" i="26"/>
  <c r="I339" i="26"/>
  <c r="K339" i="26" s="1"/>
  <c r="AB328" i="26"/>
  <c r="Q327" i="26"/>
  <c r="I327" i="26"/>
  <c r="K327" i="26" s="1"/>
  <c r="Q326" i="26"/>
  <c r="I326" i="26"/>
  <c r="K326" i="26" s="1"/>
  <c r="Q324" i="26"/>
  <c r="I324" i="26"/>
  <c r="K324" i="26" s="1"/>
  <c r="AC324" i="26" s="1"/>
  <c r="I323" i="26"/>
  <c r="Q321" i="26"/>
  <c r="I321" i="26"/>
  <c r="K321" i="26" s="1"/>
  <c r="AC321" i="26" s="1"/>
  <c r="Q320" i="26"/>
  <c r="I320" i="26"/>
  <c r="K320" i="26" s="1"/>
  <c r="Q319" i="26"/>
  <c r="I319" i="26"/>
  <c r="K319" i="26" s="1"/>
  <c r="Q318" i="26"/>
  <c r="I318" i="26"/>
  <c r="K318" i="26" s="1"/>
  <c r="AC318" i="26" s="1"/>
  <c r="I317" i="26"/>
  <c r="K317" i="26" s="1"/>
  <c r="Q316" i="26"/>
  <c r="I316" i="26"/>
  <c r="K316" i="26" s="1"/>
  <c r="I313" i="26"/>
  <c r="K313" i="26" s="1"/>
  <c r="Q312" i="26"/>
  <c r="I312" i="26"/>
  <c r="K312" i="26" s="1"/>
  <c r="AC312" i="26" s="1"/>
  <c r="I311" i="26"/>
  <c r="K311" i="26" s="1"/>
  <c r="Q310" i="26"/>
  <c r="I310" i="26"/>
  <c r="K310" i="26" s="1"/>
  <c r="U309" i="26"/>
  <c r="U328" i="26" s="1"/>
  <c r="Q309" i="26"/>
  <c r="I309" i="26"/>
  <c r="AB305" i="26"/>
  <c r="I304" i="26"/>
  <c r="I303" i="26"/>
  <c r="K303" i="26" s="1"/>
  <c r="I302" i="26"/>
  <c r="K302" i="26" s="1"/>
  <c r="AC302" i="26" s="1"/>
  <c r="I301" i="26"/>
  <c r="I300" i="26"/>
  <c r="AB298" i="26"/>
  <c r="I297" i="26"/>
  <c r="I284" i="26"/>
  <c r="K284" i="26" s="1"/>
  <c r="I296" i="26"/>
  <c r="K296" i="26" s="1"/>
  <c r="I293" i="26"/>
  <c r="K293" i="26" s="1"/>
  <c r="I292" i="26"/>
  <c r="K292" i="26" s="1"/>
  <c r="I291" i="26"/>
  <c r="K291" i="26" s="1"/>
  <c r="I285" i="26"/>
  <c r="K285" i="26" s="1"/>
  <c r="Q283" i="26"/>
  <c r="I283" i="26"/>
  <c r="K283" i="26" s="1"/>
  <c r="Q282" i="26"/>
  <c r="I282" i="26"/>
  <c r="K282" i="26" s="1"/>
  <c r="Q281" i="26"/>
  <c r="I281" i="26"/>
  <c r="K281" i="26" s="1"/>
  <c r="Q280" i="26"/>
  <c r="I280" i="26"/>
  <c r="K280" i="26" s="1"/>
  <c r="I279" i="26"/>
  <c r="AB277" i="26"/>
  <c r="I276" i="26"/>
  <c r="K276" i="26" s="1"/>
  <c r="I275" i="26"/>
  <c r="K275" i="26" s="1"/>
  <c r="I274" i="26"/>
  <c r="K274" i="26" s="1"/>
  <c r="I273" i="26"/>
  <c r="K273" i="26" s="1"/>
  <c r="AC273" i="26" s="1"/>
  <c r="I272" i="26"/>
  <c r="K272" i="26" s="1"/>
  <c r="I271" i="26"/>
  <c r="K271" i="26" s="1"/>
  <c r="AC271" i="26" s="1"/>
  <c r="I270" i="26"/>
  <c r="K270" i="26" s="1"/>
  <c r="M270" i="26" s="1"/>
  <c r="X270" i="26" s="1"/>
  <c r="X269" i="26"/>
  <c r="Y269" i="26" s="1"/>
  <c r="AA269" i="26" s="1"/>
  <c r="I72" i="26"/>
  <c r="K72" i="26" s="1"/>
  <c r="I69" i="26"/>
  <c r="K69" i="26" s="1"/>
  <c r="I67" i="26"/>
  <c r="K67" i="26" s="1"/>
  <c r="I66" i="26"/>
  <c r="K66" i="26" s="1"/>
  <c r="I260" i="26"/>
  <c r="K260" i="26" s="1"/>
  <c r="AC260" i="26" s="1"/>
  <c r="I257" i="26"/>
  <c r="K257" i="26" s="1"/>
  <c r="M257" i="26" s="1"/>
  <c r="I256" i="26"/>
  <c r="I255" i="26"/>
  <c r="I251" i="26"/>
  <c r="S254" i="26"/>
  <c r="I254" i="26"/>
  <c r="K254" i="26" s="1"/>
  <c r="AC254" i="26" s="1"/>
  <c r="I253" i="26"/>
  <c r="K253" i="26" s="1"/>
  <c r="S252" i="26"/>
  <c r="I252" i="26"/>
  <c r="K252" i="26" s="1"/>
  <c r="I248" i="26"/>
  <c r="K248" i="26" s="1"/>
  <c r="I247" i="26"/>
  <c r="K247" i="26" s="1"/>
  <c r="M247" i="26" s="1"/>
  <c r="X247" i="26" s="1"/>
  <c r="I246" i="26"/>
  <c r="I410" i="26"/>
  <c r="K410" i="26" s="1"/>
  <c r="I240" i="26"/>
  <c r="K240" i="26" s="1"/>
  <c r="M240" i="26" s="1"/>
  <c r="X240" i="26" s="1"/>
  <c r="I239" i="26"/>
  <c r="Q288" i="26"/>
  <c r="I288" i="26"/>
  <c r="K288" i="26" s="1"/>
  <c r="Q287" i="26"/>
  <c r="I287" i="26"/>
  <c r="K287" i="26" s="1"/>
  <c r="Q286" i="26"/>
  <c r="I286" i="26"/>
  <c r="I232" i="26"/>
  <c r="K232" i="26" s="1"/>
  <c r="S230" i="26"/>
  <c r="I230" i="26"/>
  <c r="K230" i="26" s="1"/>
  <c r="S231" i="26"/>
  <c r="I231" i="26"/>
  <c r="K231" i="26" s="1"/>
  <c r="S229" i="26"/>
  <c r="I229" i="26"/>
  <c r="K229" i="26" s="1"/>
  <c r="AC229" i="26" s="1"/>
  <c r="S228" i="26"/>
  <c r="I228" i="26"/>
  <c r="K228" i="26" s="1"/>
  <c r="AC228" i="26" s="1"/>
  <c r="S227" i="26"/>
  <c r="I227" i="26"/>
  <c r="K227" i="26" s="1"/>
  <c r="AC227" i="26" s="1"/>
  <c r="S226" i="26"/>
  <c r="I226" i="26"/>
  <c r="K226" i="26" s="1"/>
  <c r="AC226" i="26" s="1"/>
  <c r="S225" i="26"/>
  <c r="I225" i="26"/>
  <c r="K225" i="26" s="1"/>
  <c r="AC225" i="26" s="1"/>
  <c r="S224" i="26"/>
  <c r="I224" i="26"/>
  <c r="K224" i="26" s="1"/>
  <c r="AC224" i="26" s="1"/>
  <c r="S223" i="26"/>
  <c r="I223" i="26"/>
  <c r="K223" i="26" s="1"/>
  <c r="AC223" i="26" s="1"/>
  <c r="S222" i="26"/>
  <c r="I222" i="26"/>
  <c r="K222" i="26" s="1"/>
  <c r="AC222" i="26" s="1"/>
  <c r="S221" i="26"/>
  <c r="I221" i="26"/>
  <c r="K221" i="26" s="1"/>
  <c r="AC221" i="26" s="1"/>
  <c r="S220" i="26"/>
  <c r="I220" i="26"/>
  <c r="K220" i="26" s="1"/>
  <c r="S219" i="26"/>
  <c r="I219" i="26"/>
  <c r="K219" i="26" s="1"/>
  <c r="S218" i="26"/>
  <c r="I218" i="26"/>
  <c r="I217" i="26"/>
  <c r="K217" i="26" s="1"/>
  <c r="AC217" i="26" s="1"/>
  <c r="S216" i="26"/>
  <c r="I216" i="26"/>
  <c r="K216" i="26" s="1"/>
  <c r="AC216" i="26" s="1"/>
  <c r="S215" i="26"/>
  <c r="I215" i="26"/>
  <c r="K215" i="26" s="1"/>
  <c r="S213" i="26"/>
  <c r="I213" i="26"/>
  <c r="K213" i="26" s="1"/>
  <c r="S212" i="26"/>
  <c r="I212" i="26"/>
  <c r="K212" i="26" s="1"/>
  <c r="AC212" i="26" s="1"/>
  <c r="S211" i="26"/>
  <c r="I211" i="26"/>
  <c r="K211" i="26" s="1"/>
  <c r="AC211" i="26" s="1"/>
  <c r="S210" i="26"/>
  <c r="I210" i="26"/>
  <c r="K210" i="26" s="1"/>
  <c r="M210" i="26" s="1"/>
  <c r="S208" i="26"/>
  <c r="I208" i="26"/>
  <c r="K208" i="26" s="1"/>
  <c r="AC208" i="26" s="1"/>
  <c r="S207" i="26"/>
  <c r="I207" i="26"/>
  <c r="K207" i="26" s="1"/>
  <c r="AC207" i="26" s="1"/>
  <c r="S206" i="26"/>
  <c r="I206" i="26"/>
  <c r="K206" i="26" s="1"/>
  <c r="S205" i="26"/>
  <c r="I205" i="26"/>
  <c r="K205" i="26" s="1"/>
  <c r="AC205" i="26" s="1"/>
  <c r="S204" i="26"/>
  <c r="I204" i="26"/>
  <c r="K204" i="26" s="1"/>
  <c r="M204" i="26" s="1"/>
  <c r="S203" i="26"/>
  <c r="I203" i="26"/>
  <c r="K203" i="26" s="1"/>
  <c r="S202" i="26"/>
  <c r="I202" i="26"/>
  <c r="K202" i="26" s="1"/>
  <c r="M202" i="26" s="1"/>
  <c r="S201" i="26"/>
  <c r="I201" i="26"/>
  <c r="K201" i="26" s="1"/>
  <c r="M201" i="26" s="1"/>
  <c r="S200" i="26"/>
  <c r="I200" i="26"/>
  <c r="K200" i="26" s="1"/>
  <c r="M200" i="26" s="1"/>
  <c r="S199" i="26"/>
  <c r="I199" i="26"/>
  <c r="K199" i="26" s="1"/>
  <c r="S198" i="26"/>
  <c r="I198" i="26"/>
  <c r="K198" i="26" s="1"/>
  <c r="M198" i="26" s="1"/>
  <c r="O197" i="26"/>
  <c r="O235" i="26" s="1"/>
  <c r="I197" i="26"/>
  <c r="S193" i="26"/>
  <c r="I193" i="26"/>
  <c r="K193" i="26" s="1"/>
  <c r="M193" i="26" s="1"/>
  <c r="S192" i="26"/>
  <c r="I192" i="26"/>
  <c r="K192" i="26" s="1"/>
  <c r="M192" i="26" s="1"/>
  <c r="S194" i="26"/>
  <c r="I194" i="26"/>
  <c r="K194" i="26" s="1"/>
  <c r="S191" i="26"/>
  <c r="I191" i="26"/>
  <c r="K191" i="26" s="1"/>
  <c r="AC191" i="26" s="1"/>
  <c r="S190" i="26"/>
  <c r="I190" i="26"/>
  <c r="K190" i="26" s="1"/>
  <c r="S189" i="26"/>
  <c r="I189" i="26"/>
  <c r="K189" i="26" s="1"/>
  <c r="AC189" i="26" s="1"/>
  <c r="S188" i="26"/>
  <c r="I188" i="26"/>
  <c r="K188" i="26" s="1"/>
  <c r="AC188" i="26" s="1"/>
  <c r="S187" i="26"/>
  <c r="I187" i="26"/>
  <c r="K187" i="26" s="1"/>
  <c r="S186" i="26"/>
  <c r="I186" i="26"/>
  <c r="K186" i="26" s="1"/>
  <c r="M186" i="26" s="1"/>
  <c r="O185" i="26"/>
  <c r="I185" i="26"/>
  <c r="K185" i="26" s="1"/>
  <c r="M185" i="26" s="1"/>
  <c r="I184" i="26"/>
  <c r="K184" i="26" s="1"/>
  <c r="S182" i="26"/>
  <c r="I182" i="26"/>
  <c r="K182" i="26" s="1"/>
  <c r="M182" i="26" s="1"/>
  <c r="S181" i="26"/>
  <c r="I181" i="26"/>
  <c r="K181" i="26" s="1"/>
  <c r="M181" i="26" s="1"/>
  <c r="S180" i="26"/>
  <c r="I180" i="26"/>
  <c r="S179" i="26"/>
  <c r="I179" i="26"/>
  <c r="K179" i="26" s="1"/>
  <c r="S178" i="26"/>
  <c r="I178" i="26"/>
  <c r="K178" i="26" s="1"/>
  <c r="S177" i="26"/>
  <c r="I177" i="26"/>
  <c r="K177" i="26" s="1"/>
  <c r="M177" i="26" s="1"/>
  <c r="S176" i="26"/>
  <c r="I176" i="26"/>
  <c r="K176" i="26" s="1"/>
  <c r="S175" i="26"/>
  <c r="I175" i="26"/>
  <c r="K175" i="26" s="1"/>
  <c r="M175" i="26" s="1"/>
  <c r="O174" i="26"/>
  <c r="I174" i="26"/>
  <c r="I165" i="26"/>
  <c r="K165" i="26" s="1"/>
  <c r="M165" i="26" s="1"/>
  <c r="X165" i="26" s="1"/>
  <c r="Y165" i="26" s="1"/>
  <c r="AA165" i="26" s="1"/>
  <c r="I164" i="26"/>
  <c r="K164" i="26" s="1"/>
  <c r="W163" i="26"/>
  <c r="I163" i="26"/>
  <c r="K163" i="26" s="1"/>
  <c r="W162" i="26"/>
  <c r="I162" i="26"/>
  <c r="K162" i="26" s="1"/>
  <c r="I152" i="26"/>
  <c r="K152" i="26" s="1"/>
  <c r="I151" i="26"/>
  <c r="K151" i="26" s="1"/>
  <c r="AC151" i="26" s="1"/>
  <c r="I150" i="26"/>
  <c r="K150" i="26" s="1"/>
  <c r="I149" i="26"/>
  <c r="K149" i="26" s="1"/>
  <c r="I148" i="26"/>
  <c r="K148" i="26" s="1"/>
  <c r="AC148" i="26" s="1"/>
  <c r="I147" i="26"/>
  <c r="K147" i="26" s="1"/>
  <c r="AC147" i="26" s="1"/>
  <c r="I146" i="26"/>
  <c r="K146" i="26" s="1"/>
  <c r="I145" i="26"/>
  <c r="K145" i="26" s="1"/>
  <c r="I144" i="26"/>
  <c r="K144" i="26" s="1"/>
  <c r="AC144" i="26" s="1"/>
  <c r="I93" i="26"/>
  <c r="I161" i="26"/>
  <c r="K161" i="26" s="1"/>
  <c r="AC161" i="26" s="1"/>
  <c r="W157" i="26"/>
  <c r="I157" i="26"/>
  <c r="K157" i="26" s="1"/>
  <c r="I159" i="26"/>
  <c r="K159" i="26" s="1"/>
  <c r="AC159" i="26" s="1"/>
  <c r="I158" i="26"/>
  <c r="K158" i="26" s="1"/>
  <c r="W156" i="26"/>
  <c r="I156" i="26"/>
  <c r="K156" i="26" s="1"/>
  <c r="M156" i="26" s="1"/>
  <c r="I155" i="26"/>
  <c r="K155" i="26" s="1"/>
  <c r="I153" i="26"/>
  <c r="K153" i="26" s="1"/>
  <c r="O143" i="26"/>
  <c r="O166" i="26" s="1"/>
  <c r="I143" i="26"/>
  <c r="AB126" i="26"/>
  <c r="H126" i="26"/>
  <c r="H171" i="26" s="1"/>
  <c r="I123" i="26"/>
  <c r="K123" i="26" s="1"/>
  <c r="AC123" i="26" s="1"/>
  <c r="I120" i="26"/>
  <c r="K120" i="26" s="1"/>
  <c r="M120" i="26" s="1"/>
  <c r="X120" i="26" s="1"/>
  <c r="Y120" i="26" s="1"/>
  <c r="AA120" i="26" s="1"/>
  <c r="I119" i="26"/>
  <c r="K119" i="26" s="1"/>
  <c r="I118" i="26"/>
  <c r="K118" i="26" s="1"/>
  <c r="I116" i="26"/>
  <c r="K116" i="26" s="1"/>
  <c r="AC116" i="26" s="1"/>
  <c r="I115" i="26"/>
  <c r="K115" i="26" s="1"/>
  <c r="I114" i="26"/>
  <c r="K114" i="26" s="1"/>
  <c r="M114" i="26" s="1"/>
  <c r="X114" i="26" s="1"/>
  <c r="Y114" i="26" s="1"/>
  <c r="AA114" i="26" s="1"/>
  <c r="I109" i="26"/>
  <c r="I88" i="26"/>
  <c r="K88" i="26" s="1"/>
  <c r="I87" i="26"/>
  <c r="K87" i="26" s="1"/>
  <c r="I83" i="26"/>
  <c r="K83" i="26" s="1"/>
  <c r="I82" i="26"/>
  <c r="K82" i="26" s="1"/>
  <c r="I81" i="26"/>
  <c r="H79" i="26"/>
  <c r="I132" i="26"/>
  <c r="AB78" i="26"/>
  <c r="Q78" i="26"/>
  <c r="I78" i="26"/>
  <c r="K78" i="26" s="1"/>
  <c r="Q77" i="26"/>
  <c r="I77" i="26"/>
  <c r="Q76" i="26"/>
  <c r="I76" i="26"/>
  <c r="AB74" i="26"/>
  <c r="AB169" i="26" s="1"/>
  <c r="I73" i="26"/>
  <c r="K73" i="26" s="1"/>
  <c r="M73" i="26" s="1"/>
  <c r="X73" i="26" s="1"/>
  <c r="I64" i="26"/>
  <c r="K64" i="26" s="1"/>
  <c r="I65" i="26"/>
  <c r="K65" i="26" s="1"/>
  <c r="AC65" i="26" s="1"/>
  <c r="I106" i="26"/>
  <c r="K106" i="26" s="1"/>
  <c r="I104" i="26"/>
  <c r="K104" i="26" s="1"/>
  <c r="M104" i="26" s="1"/>
  <c r="X104" i="26" s="1"/>
  <c r="I103" i="26"/>
  <c r="I105" i="26"/>
  <c r="I63" i="26"/>
  <c r="K63" i="26" s="1"/>
  <c r="O62" i="26"/>
  <c r="O74" i="26" s="1"/>
  <c r="O169" i="26" s="1"/>
  <c r="I62" i="26"/>
  <c r="H168" i="26"/>
  <c r="I58" i="26"/>
  <c r="K58" i="26" s="1"/>
  <c r="I57" i="26"/>
  <c r="K57" i="26" s="1"/>
  <c r="O60" i="26"/>
  <c r="O168" i="26" s="1"/>
  <c r="AB48" i="26"/>
  <c r="I47" i="26"/>
  <c r="I43" i="26"/>
  <c r="I45" i="26"/>
  <c r="K45" i="26" s="1"/>
  <c r="AC45" i="26" s="1"/>
  <c r="I44" i="26"/>
  <c r="I42" i="26"/>
  <c r="K42" i="26" s="1"/>
  <c r="I41" i="26"/>
  <c r="I39" i="26"/>
  <c r="K39" i="26" s="1"/>
  <c r="I38" i="26"/>
  <c r="I37" i="26"/>
  <c r="K37" i="26" s="1"/>
  <c r="I36" i="26"/>
  <c r="AB33" i="26"/>
  <c r="H33" i="26"/>
  <c r="I32" i="26"/>
  <c r="K32" i="26" s="1"/>
  <c r="AC32" i="26" s="1"/>
  <c r="I31" i="26"/>
  <c r="K31" i="26" s="1"/>
  <c r="AC31" i="26" s="1"/>
  <c r="I30" i="26"/>
  <c r="I29" i="26"/>
  <c r="K29" i="26" s="1"/>
  <c r="I28" i="26"/>
  <c r="I25" i="26"/>
  <c r="K25" i="26" s="1"/>
  <c r="I24" i="26"/>
  <c r="I23" i="26"/>
  <c r="K23" i="26" s="1"/>
  <c r="I22" i="26"/>
  <c r="I21" i="26"/>
  <c r="AB19" i="26"/>
  <c r="W19" i="26"/>
  <c r="U19" i="26"/>
  <c r="U50" i="26" s="1"/>
  <c r="U49" i="26" s="1"/>
  <c r="S19" i="26"/>
  <c r="S50" i="26" s="1"/>
  <c r="S49" i="26" s="1"/>
  <c r="Q19" i="26"/>
  <c r="Q50" i="26" s="1"/>
  <c r="Q49" i="26" s="1"/>
  <c r="O19" i="26"/>
  <c r="O50" i="26" s="1"/>
  <c r="O49" i="26" s="1"/>
  <c r="M19" i="26"/>
  <c r="M50" i="26" s="1"/>
  <c r="H19" i="26"/>
  <c r="H520" i="26" s="1"/>
  <c r="X16" i="26"/>
  <c r="Y16" i="26" s="1"/>
  <c r="AA16" i="26" s="1"/>
  <c r="X14" i="26"/>
  <c r="Y14" i="26" s="1"/>
  <c r="AA14" i="26" s="1"/>
  <c r="X13" i="26"/>
  <c r="Y13" i="26" s="1"/>
  <c r="AA13" i="26" s="1"/>
  <c r="Y103" i="25" l="1"/>
  <c r="AA103" i="25" s="1"/>
  <c r="M213" i="26"/>
  <c r="AC213" i="26"/>
  <c r="M149" i="26"/>
  <c r="X149" i="26" s="1"/>
  <c r="Y149" i="26" s="1"/>
  <c r="AA149" i="26" s="1"/>
  <c r="AC149" i="26"/>
  <c r="M219" i="26"/>
  <c r="X219" i="26" s="1"/>
  <c r="Y219" i="26" s="1"/>
  <c r="AA219" i="26" s="1"/>
  <c r="AC219" i="26"/>
  <c r="M153" i="26"/>
  <c r="X153" i="26" s="1"/>
  <c r="Y153" i="26" s="1"/>
  <c r="AA153" i="26" s="1"/>
  <c r="AC153" i="26"/>
  <c r="M150" i="26"/>
  <c r="X150" i="26" s="1"/>
  <c r="Y150" i="26" s="1"/>
  <c r="AA150" i="26" s="1"/>
  <c r="AC150" i="26"/>
  <c r="M215" i="26"/>
  <c r="AC215" i="26"/>
  <c r="M220" i="26"/>
  <c r="X220" i="26" s="1"/>
  <c r="Y220" i="26" s="1"/>
  <c r="AA220" i="26" s="1"/>
  <c r="AC220" i="26"/>
  <c r="M152" i="26"/>
  <c r="X152" i="26" s="1"/>
  <c r="Y152" i="26" s="1"/>
  <c r="AA152" i="26" s="1"/>
  <c r="AC152" i="26"/>
  <c r="M206" i="26"/>
  <c r="AC206" i="26"/>
  <c r="M430" i="26"/>
  <c r="AC430" i="26"/>
  <c r="M208" i="26"/>
  <c r="X208" i="26" s="1"/>
  <c r="Y208" i="26" s="1"/>
  <c r="AA208" i="26" s="1"/>
  <c r="M205" i="26"/>
  <c r="H522" i="26"/>
  <c r="M402" i="26"/>
  <c r="X402" i="26" s="1"/>
  <c r="Y402" i="26" s="1"/>
  <c r="AA402" i="26" s="1"/>
  <c r="AC402" i="26"/>
  <c r="M179" i="26"/>
  <c r="X179" i="26" s="1"/>
  <c r="Y179" i="26" s="1"/>
  <c r="AA179" i="26" s="1"/>
  <c r="AC179" i="26"/>
  <c r="I417" i="26"/>
  <c r="I298" i="26"/>
  <c r="I244" i="26"/>
  <c r="I166" i="26"/>
  <c r="W166" i="26"/>
  <c r="O195" i="26"/>
  <c r="O236" i="26" s="1"/>
  <c r="I235" i="26"/>
  <c r="S235" i="26"/>
  <c r="I195" i="26"/>
  <c r="S195" i="26"/>
  <c r="K103" i="26"/>
  <c r="AC103" i="26" s="1"/>
  <c r="I107" i="26"/>
  <c r="I94" i="26"/>
  <c r="K93" i="26"/>
  <c r="S225" i="27"/>
  <c r="Q226" i="27"/>
  <c r="Q224" i="27" s="1"/>
  <c r="S226" i="27"/>
  <c r="AB225" i="27"/>
  <c r="AB227" i="27"/>
  <c r="U47" i="27"/>
  <c r="U227" i="27"/>
  <c r="U224" i="27" s="1"/>
  <c r="Q94" i="26"/>
  <c r="Q523" i="26" s="1"/>
  <c r="H523" i="26"/>
  <c r="O171" i="26"/>
  <c r="O167" i="26" s="1"/>
  <c r="O523" i="26"/>
  <c r="H170" i="26"/>
  <c r="AB523" i="26"/>
  <c r="Q366" i="26"/>
  <c r="W50" i="26"/>
  <c r="W49" i="26" s="1"/>
  <c r="O465" i="26"/>
  <c r="U366" i="26"/>
  <c r="K255" i="26"/>
  <c r="M255" i="26" s="1"/>
  <c r="X255" i="26" s="1"/>
  <c r="Y255" i="26" s="1"/>
  <c r="AA255" i="26" s="1"/>
  <c r="K256" i="26"/>
  <c r="M256" i="26" s="1"/>
  <c r="X256" i="26" s="1"/>
  <c r="Y256" i="26" s="1"/>
  <c r="AA256" i="26" s="1"/>
  <c r="K246" i="26"/>
  <c r="M246" i="26" s="1"/>
  <c r="X246" i="26" s="1"/>
  <c r="Y246" i="26" s="1"/>
  <c r="AA246" i="26" s="1"/>
  <c r="I277" i="26"/>
  <c r="K251" i="26"/>
  <c r="M251" i="26" s="1"/>
  <c r="X251" i="26" s="1"/>
  <c r="Y251" i="26" s="1"/>
  <c r="AA251" i="26" s="1"/>
  <c r="U79" i="26"/>
  <c r="M145" i="26"/>
  <c r="X145" i="26" s="1"/>
  <c r="Y145" i="26" s="1"/>
  <c r="AA145" i="26" s="1"/>
  <c r="AC145" i="26"/>
  <c r="I460" i="26"/>
  <c r="S510" i="26"/>
  <c r="S460" i="26"/>
  <c r="K463" i="26"/>
  <c r="K464" i="26" s="1"/>
  <c r="K504" i="26"/>
  <c r="I510" i="26"/>
  <c r="M211" i="26"/>
  <c r="X211" i="26" s="1"/>
  <c r="Y211" i="26" s="1"/>
  <c r="AA211" i="26" s="1"/>
  <c r="Q460" i="26"/>
  <c r="M190" i="26"/>
  <c r="X190" i="26" s="1"/>
  <c r="Y190" i="26" s="1"/>
  <c r="AA190" i="26" s="1"/>
  <c r="AC190" i="26"/>
  <c r="U417" i="26"/>
  <c r="U460" i="26"/>
  <c r="Q79" i="26"/>
  <c r="M222" i="26"/>
  <c r="X222" i="26" s="1"/>
  <c r="Y222" i="26" s="1"/>
  <c r="AA222" i="26" s="1"/>
  <c r="Q298" i="26"/>
  <c r="Q277" i="26"/>
  <c r="U510" i="26"/>
  <c r="U277" i="26"/>
  <c r="AC509" i="26"/>
  <c r="M509" i="26"/>
  <c r="X509" i="26" s="1"/>
  <c r="Y509" i="26" s="1"/>
  <c r="AA509" i="26" s="1"/>
  <c r="K81" i="26"/>
  <c r="S277" i="26"/>
  <c r="Q360" i="26"/>
  <c r="K36" i="26"/>
  <c r="I48" i="26"/>
  <c r="K21" i="26"/>
  <c r="I33" i="26"/>
  <c r="K174" i="26"/>
  <c r="K309" i="26"/>
  <c r="M309" i="26" s="1"/>
  <c r="I328" i="26"/>
  <c r="M403" i="26"/>
  <c r="X403" i="26" s="1"/>
  <c r="Y403" i="26" s="1"/>
  <c r="AA403" i="26" s="1"/>
  <c r="U360" i="26"/>
  <c r="K300" i="26"/>
  <c r="M300" i="26" s="1"/>
  <c r="I305" i="26"/>
  <c r="Q328" i="26"/>
  <c r="K330" i="26"/>
  <c r="K360" i="26" s="1"/>
  <c r="I360" i="26"/>
  <c r="I74" i="26"/>
  <c r="I169" i="26" s="1"/>
  <c r="K143" i="26"/>
  <c r="I60" i="26"/>
  <c r="I168" i="26" s="1"/>
  <c r="K286" i="26"/>
  <c r="M406" i="26"/>
  <c r="X406" i="26" s="1"/>
  <c r="Y406" i="26" s="1"/>
  <c r="AA406" i="26" s="1"/>
  <c r="AC406" i="26"/>
  <c r="AB171" i="26"/>
  <c r="K279" i="26"/>
  <c r="AC279" i="26" s="1"/>
  <c r="Q417" i="26"/>
  <c r="S417" i="26"/>
  <c r="K76" i="26"/>
  <c r="I79" i="26"/>
  <c r="I126" i="26"/>
  <c r="K362" i="26"/>
  <c r="K366" i="26" s="1"/>
  <c r="I366" i="26"/>
  <c r="K105" i="26"/>
  <c r="AC105" i="26" s="1"/>
  <c r="K419" i="26"/>
  <c r="K180" i="26"/>
  <c r="AC180" i="26" s="1"/>
  <c r="K239" i="26"/>
  <c r="K370" i="26"/>
  <c r="K417" i="26" s="1"/>
  <c r="M105" i="27"/>
  <c r="X105" i="27" s="1"/>
  <c r="Y105" i="27" s="1"/>
  <c r="AA105" i="27" s="1"/>
  <c r="I47" i="27"/>
  <c r="M106" i="27"/>
  <c r="X106" i="27" s="1"/>
  <c r="Y106" i="27" s="1"/>
  <c r="AA106" i="27" s="1"/>
  <c r="X172" i="27"/>
  <c r="Y172" i="27" s="1"/>
  <c r="AA172" i="27" s="1"/>
  <c r="X101" i="27"/>
  <c r="Y101" i="27" s="1"/>
  <c r="AA101" i="27" s="1"/>
  <c r="X59" i="27"/>
  <c r="Y59" i="27" s="1"/>
  <c r="AA59" i="27" s="1"/>
  <c r="X84" i="27"/>
  <c r="Y84" i="27" s="1"/>
  <c r="AA84" i="27" s="1"/>
  <c r="X177" i="27"/>
  <c r="Y177" i="27" s="1"/>
  <c r="AA177" i="27" s="1"/>
  <c r="X161" i="27"/>
  <c r="Y161" i="27" s="1"/>
  <c r="AA161" i="27" s="1"/>
  <c r="X203" i="27"/>
  <c r="Y203" i="27" s="1"/>
  <c r="AA203" i="27" s="1"/>
  <c r="X132" i="27"/>
  <c r="Y132" i="27" s="1"/>
  <c r="AA132" i="27" s="1"/>
  <c r="X158" i="27"/>
  <c r="Y158" i="27" s="1"/>
  <c r="AA158" i="27" s="1"/>
  <c r="X141" i="27"/>
  <c r="Y141" i="27" s="1"/>
  <c r="AA141" i="27" s="1"/>
  <c r="X25" i="27"/>
  <c r="Y25" i="27" s="1"/>
  <c r="AA25" i="27" s="1"/>
  <c r="X85" i="27"/>
  <c r="Y85" i="27" s="1"/>
  <c r="AA85" i="27" s="1"/>
  <c r="X103" i="27"/>
  <c r="Y103" i="27" s="1"/>
  <c r="AA103" i="27" s="1"/>
  <c r="K205" i="27"/>
  <c r="X153" i="27"/>
  <c r="Y153" i="27" s="1"/>
  <c r="AA153" i="27" s="1"/>
  <c r="X154" i="27"/>
  <c r="Y154" i="27" s="1"/>
  <c r="AA154" i="27" s="1"/>
  <c r="X104" i="27"/>
  <c r="Y104" i="27" s="1"/>
  <c r="AA104" i="27" s="1"/>
  <c r="X79" i="27"/>
  <c r="Y79" i="27" s="1"/>
  <c r="AA79" i="27" s="1"/>
  <c r="X77" i="27"/>
  <c r="Y77" i="27" s="1"/>
  <c r="AA77" i="27" s="1"/>
  <c r="X19" i="27"/>
  <c r="Y19" i="27" s="1"/>
  <c r="AA19" i="27" s="1"/>
  <c r="X74" i="27"/>
  <c r="Y74" i="27" s="1"/>
  <c r="AA74" i="27" s="1"/>
  <c r="X38" i="27"/>
  <c r="Y38" i="27" s="1"/>
  <c r="AA38" i="27" s="1"/>
  <c r="X188" i="27"/>
  <c r="Y188" i="27" s="1"/>
  <c r="AA188" i="27" s="1"/>
  <c r="X183" i="27"/>
  <c r="Y183" i="27" s="1"/>
  <c r="AA183" i="27" s="1"/>
  <c r="X197" i="27"/>
  <c r="Y197" i="27" s="1"/>
  <c r="AA197" i="27" s="1"/>
  <c r="X204" i="27"/>
  <c r="Y204" i="27" s="1"/>
  <c r="AA204" i="27" s="1"/>
  <c r="X201" i="27"/>
  <c r="Y201" i="27" s="1"/>
  <c r="AA201" i="27" s="1"/>
  <c r="X138" i="27"/>
  <c r="Y138" i="27" s="1"/>
  <c r="AA138" i="27" s="1"/>
  <c r="X113" i="27"/>
  <c r="Y113" i="27" s="1"/>
  <c r="AA113" i="27" s="1"/>
  <c r="X88" i="27"/>
  <c r="Y88" i="27" s="1"/>
  <c r="AA88" i="27" s="1"/>
  <c r="X139" i="27"/>
  <c r="Y139" i="27" s="1"/>
  <c r="AA139" i="27" s="1"/>
  <c r="X95" i="27"/>
  <c r="Y95" i="27" s="1"/>
  <c r="AA95" i="27" s="1"/>
  <c r="X78" i="27"/>
  <c r="Y78" i="27" s="1"/>
  <c r="AA78" i="27" s="1"/>
  <c r="X100" i="27"/>
  <c r="Y100" i="27" s="1"/>
  <c r="AA100" i="27" s="1"/>
  <c r="X102" i="27"/>
  <c r="Y102" i="27" s="1"/>
  <c r="AA102" i="27" s="1"/>
  <c r="X52" i="27"/>
  <c r="Y52" i="27" s="1"/>
  <c r="AA52" i="27" s="1"/>
  <c r="X37" i="27"/>
  <c r="Y37" i="27" s="1"/>
  <c r="AA37" i="27" s="1"/>
  <c r="X178" i="27"/>
  <c r="Y178" i="27" s="1"/>
  <c r="AA178" i="27" s="1"/>
  <c r="X180" i="27"/>
  <c r="Y180" i="27" s="1"/>
  <c r="AA180" i="27" s="1"/>
  <c r="X182" i="27"/>
  <c r="Y182" i="27" s="1"/>
  <c r="AA182" i="27" s="1"/>
  <c r="X134" i="27"/>
  <c r="Y134" i="27" s="1"/>
  <c r="AA134" i="27" s="1"/>
  <c r="X110" i="27"/>
  <c r="Y110" i="27" s="1"/>
  <c r="AA110" i="27" s="1"/>
  <c r="X94" i="27"/>
  <c r="Y94" i="27" s="1"/>
  <c r="AA94" i="27" s="1"/>
  <c r="X68" i="27"/>
  <c r="Y68" i="27" s="1"/>
  <c r="AA68" i="27" s="1"/>
  <c r="X67" i="27"/>
  <c r="Y67" i="27" s="1"/>
  <c r="AA67" i="27" s="1"/>
  <c r="X75" i="27"/>
  <c r="Y75" i="27" s="1"/>
  <c r="AA75" i="27" s="1"/>
  <c r="X34" i="27"/>
  <c r="Y34" i="27" s="1"/>
  <c r="AA34" i="27" s="1"/>
  <c r="X199" i="27"/>
  <c r="Y199" i="27" s="1"/>
  <c r="AA199" i="27" s="1"/>
  <c r="X200" i="27"/>
  <c r="Y200" i="27" s="1"/>
  <c r="AA200" i="27" s="1"/>
  <c r="X133" i="27"/>
  <c r="Y133" i="27" s="1"/>
  <c r="AA133" i="27" s="1"/>
  <c r="X142" i="27"/>
  <c r="Y142" i="27" s="1"/>
  <c r="AA142" i="27" s="1"/>
  <c r="X119" i="27"/>
  <c r="Y119" i="27" s="1"/>
  <c r="AA119" i="27" s="1"/>
  <c r="X93" i="27"/>
  <c r="Y93" i="27" s="1"/>
  <c r="AA93" i="27" s="1"/>
  <c r="X62" i="27"/>
  <c r="Y62" i="27" s="1"/>
  <c r="AA62" i="27" s="1"/>
  <c r="X91" i="27"/>
  <c r="Y91" i="27" s="1"/>
  <c r="AA91" i="27" s="1"/>
  <c r="X92" i="27"/>
  <c r="Y92" i="27" s="1"/>
  <c r="AA92" i="27" s="1"/>
  <c r="X51" i="27"/>
  <c r="Y51" i="27" s="1"/>
  <c r="AA51" i="27" s="1"/>
  <c r="M194" i="27"/>
  <c r="X194" i="27" s="1"/>
  <c r="X184" i="27"/>
  <c r="Y184" i="27" s="1"/>
  <c r="AA184" i="27" s="1"/>
  <c r="X176" i="27"/>
  <c r="Y176" i="27" s="1"/>
  <c r="AA176" i="27" s="1"/>
  <c r="X160" i="27"/>
  <c r="Y160" i="27" s="1"/>
  <c r="AA160" i="27" s="1"/>
  <c r="X90" i="27"/>
  <c r="Y90" i="27" s="1"/>
  <c r="AA90" i="27" s="1"/>
  <c r="X61" i="27"/>
  <c r="Y61" i="27" s="1"/>
  <c r="AA61" i="27" s="1"/>
  <c r="X80" i="27"/>
  <c r="Y80" i="27" s="1"/>
  <c r="AA80" i="27" s="1"/>
  <c r="X86" i="27"/>
  <c r="Y86" i="27" s="1"/>
  <c r="AA86" i="27" s="1"/>
  <c r="X39" i="27"/>
  <c r="Y39" i="27" s="1"/>
  <c r="AA39" i="27" s="1"/>
  <c r="X96" i="27"/>
  <c r="Y96" i="27" s="1"/>
  <c r="AA96" i="27" s="1"/>
  <c r="X15" i="27"/>
  <c r="Y15" i="27" s="1"/>
  <c r="AA15" i="27" s="1"/>
  <c r="X36" i="27"/>
  <c r="Y36" i="27" s="1"/>
  <c r="AA36" i="27" s="1"/>
  <c r="X181" i="27"/>
  <c r="Y181" i="27" s="1"/>
  <c r="AA181" i="27" s="1"/>
  <c r="X179" i="27"/>
  <c r="Y179" i="27" s="1"/>
  <c r="AA179" i="27" s="1"/>
  <c r="X198" i="27"/>
  <c r="Y198" i="27" s="1"/>
  <c r="AA198" i="27" s="1"/>
  <c r="X196" i="27"/>
  <c r="Y196" i="27" s="1"/>
  <c r="AA196" i="27" s="1"/>
  <c r="X151" i="27"/>
  <c r="Y151" i="27" s="1"/>
  <c r="AA151" i="27" s="1"/>
  <c r="X140" i="27"/>
  <c r="Y140" i="27" s="1"/>
  <c r="AA140" i="27" s="1"/>
  <c r="X108" i="27"/>
  <c r="Y108" i="27" s="1"/>
  <c r="AA108" i="27" s="1"/>
  <c r="X159" i="27"/>
  <c r="Y159" i="27" s="1"/>
  <c r="AA159" i="27" s="1"/>
  <c r="X60" i="27"/>
  <c r="Y60" i="27" s="1"/>
  <c r="AA60" i="27" s="1"/>
  <c r="X35" i="27"/>
  <c r="Y35" i="27" s="1"/>
  <c r="AA35" i="27" s="1"/>
  <c r="X89" i="27"/>
  <c r="Y89" i="27" s="1"/>
  <c r="AA89" i="27" s="1"/>
  <c r="X28" i="27"/>
  <c r="Y28" i="27" s="1"/>
  <c r="AA28" i="27" s="1"/>
  <c r="X66" i="27"/>
  <c r="Y66" i="27" s="1"/>
  <c r="AA66" i="27" s="1"/>
  <c r="X33" i="27"/>
  <c r="AC36" i="27"/>
  <c r="O224" i="27"/>
  <c r="I115" i="27"/>
  <c r="I163" i="27"/>
  <c r="M111" i="27"/>
  <c r="AC158" i="26"/>
  <c r="M158" i="26"/>
  <c r="X158" i="26" s="1"/>
  <c r="Y158" i="26" s="1"/>
  <c r="AA158" i="26" s="1"/>
  <c r="K40" i="27"/>
  <c r="M107" i="27"/>
  <c r="AC157" i="26"/>
  <c r="M157" i="26"/>
  <c r="X157" i="26" s="1"/>
  <c r="Y157" i="26" s="1"/>
  <c r="AA157" i="26" s="1"/>
  <c r="AC81" i="27"/>
  <c r="AB79" i="26"/>
  <c r="AB522" i="26" s="1"/>
  <c r="AC33" i="27"/>
  <c r="AC66" i="27"/>
  <c r="AC37" i="27"/>
  <c r="S70" i="27"/>
  <c r="K323" i="26"/>
  <c r="M323" i="26" s="1"/>
  <c r="X323" i="26" s="1"/>
  <c r="Y323" i="26" s="1"/>
  <c r="AA323" i="26" s="1"/>
  <c r="H224" i="27"/>
  <c r="M63" i="26"/>
  <c r="X63" i="26" s="1"/>
  <c r="Y63" i="26" s="1"/>
  <c r="AA63" i="26" s="1"/>
  <c r="AC63" i="26"/>
  <c r="X92" i="26"/>
  <c r="AC38" i="27"/>
  <c r="Q70" i="27"/>
  <c r="AC34" i="27"/>
  <c r="M109" i="27"/>
  <c r="AC32" i="27"/>
  <c r="K451" i="26"/>
  <c r="M384" i="26"/>
  <c r="X384" i="26" s="1"/>
  <c r="Y384" i="26" s="1"/>
  <c r="AA384" i="26" s="1"/>
  <c r="M385" i="26"/>
  <c r="X385" i="26" s="1"/>
  <c r="Y385" i="26" s="1"/>
  <c r="AA385" i="26" s="1"/>
  <c r="M386" i="26"/>
  <c r="X386" i="26" s="1"/>
  <c r="Y386" i="26" s="1"/>
  <c r="AA386" i="26" s="1"/>
  <c r="M383" i="26"/>
  <c r="X383" i="26" s="1"/>
  <c r="Y383" i="26" s="1"/>
  <c r="AA383" i="26" s="1"/>
  <c r="X186" i="26"/>
  <c r="Y186" i="26" s="1"/>
  <c r="AA186" i="26" s="1"/>
  <c r="K109" i="26"/>
  <c r="I133" i="26"/>
  <c r="I141" i="26" s="1"/>
  <c r="Q133" i="26"/>
  <c r="Q141" i="26" s="1"/>
  <c r="I209" i="27"/>
  <c r="I227" i="27"/>
  <c r="S115" i="27"/>
  <c r="I144" i="27"/>
  <c r="I225" i="27"/>
  <c r="S144" i="27"/>
  <c r="X198" i="26"/>
  <c r="Y198" i="26" s="1"/>
  <c r="AA198" i="26" s="1"/>
  <c r="I226" i="27"/>
  <c r="K24" i="26"/>
  <c r="M24" i="26" s="1"/>
  <c r="X24" i="26" s="1"/>
  <c r="Y24" i="26" s="1"/>
  <c r="AA24" i="26" s="1"/>
  <c r="K22" i="26"/>
  <c r="AC22" i="26" s="1"/>
  <c r="M291" i="26"/>
  <c r="X291" i="26" s="1"/>
  <c r="Y291" i="26" s="1"/>
  <c r="AA291" i="26" s="1"/>
  <c r="K47" i="26"/>
  <c r="M285" i="26"/>
  <c r="X285" i="26" s="1"/>
  <c r="M292" i="26"/>
  <c r="X292" i="26" s="1"/>
  <c r="Y292" i="26" s="1"/>
  <c r="AA292" i="26" s="1"/>
  <c r="K513" i="26"/>
  <c r="M513" i="26" s="1"/>
  <c r="X513" i="26" s="1"/>
  <c r="Y513" i="26" s="1"/>
  <c r="AA513" i="26" s="1"/>
  <c r="K514" i="26"/>
  <c r="M514" i="26" s="1"/>
  <c r="X514" i="26" s="1"/>
  <c r="Y514" i="26" s="1"/>
  <c r="AA514" i="26" s="1"/>
  <c r="K516" i="26"/>
  <c r="M516" i="26" s="1"/>
  <c r="X516" i="26" s="1"/>
  <c r="Y516" i="26" s="1"/>
  <c r="AA516" i="26" s="1"/>
  <c r="K44" i="26"/>
  <c r="AC44" i="26" s="1"/>
  <c r="K28" i="26"/>
  <c r="AC28" i="26" s="1"/>
  <c r="K38" i="26"/>
  <c r="AC38" i="26" s="1"/>
  <c r="K77" i="26"/>
  <c r="M77" i="26" s="1"/>
  <c r="X77" i="26" s="1"/>
  <c r="Y77" i="26" s="1"/>
  <c r="AA77" i="26" s="1"/>
  <c r="K132" i="26"/>
  <c r="K133" i="26" s="1"/>
  <c r="K141" i="26" s="1"/>
  <c r="M283" i="26"/>
  <c r="X283" i="26" s="1"/>
  <c r="Y283" i="26" s="1"/>
  <c r="AA283" i="26" s="1"/>
  <c r="M293" i="26"/>
  <c r="X293" i="26" s="1"/>
  <c r="Y293" i="26" s="1"/>
  <c r="AA293" i="26" s="1"/>
  <c r="K297" i="26"/>
  <c r="M297" i="26" s="1"/>
  <c r="X297" i="26" s="1"/>
  <c r="Y297" i="26" s="1"/>
  <c r="AA297" i="26" s="1"/>
  <c r="K301" i="26"/>
  <c r="AB518" i="26"/>
  <c r="K41" i="26"/>
  <c r="M41" i="26" s="1"/>
  <c r="X41" i="26" s="1"/>
  <c r="Y41" i="26" s="1"/>
  <c r="AA41" i="26" s="1"/>
  <c r="K43" i="26"/>
  <c r="K30" i="26"/>
  <c r="AC30" i="26" s="1"/>
  <c r="K304" i="26"/>
  <c r="M304" i="26" s="1"/>
  <c r="X304" i="26" s="1"/>
  <c r="Y304" i="26" s="1"/>
  <c r="AA304" i="26" s="1"/>
  <c r="H50" i="26"/>
  <c r="AB50" i="26"/>
  <c r="K197" i="26"/>
  <c r="X200" i="26"/>
  <c r="Y200" i="26" s="1"/>
  <c r="AA200" i="26" s="1"/>
  <c r="X202" i="26"/>
  <c r="Y202" i="26" s="1"/>
  <c r="AA202" i="26" s="1"/>
  <c r="X204" i="26"/>
  <c r="Y204" i="26" s="1"/>
  <c r="AA204" i="26" s="1"/>
  <c r="W517" i="26"/>
  <c r="W518" i="26" s="1"/>
  <c r="I70" i="27"/>
  <c r="H53" i="26"/>
  <c r="U517" i="26"/>
  <c r="U523" i="26" s="1"/>
  <c r="AC205" i="27"/>
  <c r="Q115" i="27"/>
  <c r="M57" i="27"/>
  <c r="AC57" i="27"/>
  <c r="AC63" i="27" s="1"/>
  <c r="M53" i="27"/>
  <c r="K208" i="27"/>
  <c r="K228" i="27" s="1"/>
  <c r="M207" i="27"/>
  <c r="X207" i="27" s="1"/>
  <c r="AC147" i="27"/>
  <c r="AC148" i="27" s="1"/>
  <c r="M147" i="27"/>
  <c r="X147" i="27" s="1"/>
  <c r="K148" i="27"/>
  <c r="K63" i="27"/>
  <c r="M30" i="27"/>
  <c r="K21" i="27"/>
  <c r="AC13" i="27"/>
  <c r="AC21" i="27" s="1"/>
  <c r="M13" i="27"/>
  <c r="X13" i="27" s="1"/>
  <c r="M40" i="27"/>
  <c r="K162" i="27"/>
  <c r="M157" i="27"/>
  <c r="X157" i="27" s="1"/>
  <c r="AC150" i="27"/>
  <c r="AC155" i="27" s="1"/>
  <c r="M150" i="27"/>
  <c r="X150" i="27" s="1"/>
  <c r="K155" i="27"/>
  <c r="AC97" i="27"/>
  <c r="M87" i="27"/>
  <c r="AC65" i="27"/>
  <c r="K69" i="27"/>
  <c r="M65" i="27"/>
  <c r="X65" i="27" s="1"/>
  <c r="M166" i="27"/>
  <c r="X166" i="27" s="1"/>
  <c r="K173" i="27"/>
  <c r="AC166" i="27"/>
  <c r="AC173" i="27" s="1"/>
  <c r="AC128" i="27"/>
  <c r="AC135" i="27" s="1"/>
  <c r="M128" i="27"/>
  <c r="K81" i="27"/>
  <c r="M73" i="27"/>
  <c r="X73" i="27" s="1"/>
  <c r="U115" i="27"/>
  <c r="M195" i="27"/>
  <c r="AC175" i="27"/>
  <c r="AC192" i="27" s="1"/>
  <c r="K192" i="27"/>
  <c r="M175" i="27"/>
  <c r="X175" i="27" s="1"/>
  <c r="K143" i="27"/>
  <c r="AC137" i="27"/>
  <c r="AC143" i="27" s="1"/>
  <c r="M137" i="27"/>
  <c r="X137" i="27" s="1"/>
  <c r="AC162" i="27"/>
  <c r="M99" i="27"/>
  <c r="X99" i="27" s="1"/>
  <c r="K114" i="27"/>
  <c r="AC99" i="27"/>
  <c r="AC114" i="27" s="1"/>
  <c r="AC118" i="27"/>
  <c r="K125" i="27"/>
  <c r="M118" i="27"/>
  <c r="X118" i="27" s="1"/>
  <c r="Y32" i="27"/>
  <c r="AC30" i="27"/>
  <c r="K97" i="27"/>
  <c r="X456" i="26"/>
  <c r="Y456" i="26" s="1"/>
  <c r="AA456" i="26" s="1"/>
  <c r="X334" i="26"/>
  <c r="Y334" i="26" s="1"/>
  <c r="AA334" i="26" s="1"/>
  <c r="X175" i="26"/>
  <c r="Y175" i="26" s="1"/>
  <c r="AA175" i="26" s="1"/>
  <c r="Q518" i="26"/>
  <c r="S517" i="26"/>
  <c r="S523" i="26" s="1"/>
  <c r="AB53" i="26"/>
  <c r="X450" i="26"/>
  <c r="Y450" i="26" s="1"/>
  <c r="AA450" i="26" s="1"/>
  <c r="X185" i="26"/>
  <c r="Y185" i="26" s="1"/>
  <c r="AA185" i="26" s="1"/>
  <c r="X193" i="26"/>
  <c r="Y193" i="26" s="1"/>
  <c r="AA193" i="26" s="1"/>
  <c r="X156" i="26"/>
  <c r="Y156" i="26" s="1"/>
  <c r="AA156" i="26" s="1"/>
  <c r="X394" i="26"/>
  <c r="Y394" i="26" s="1"/>
  <c r="AA394" i="26" s="1"/>
  <c r="X428" i="26"/>
  <c r="Y428" i="26" s="1"/>
  <c r="AA428" i="26" s="1"/>
  <c r="X435" i="26"/>
  <c r="Y435" i="26" s="1"/>
  <c r="AA435" i="26" s="1"/>
  <c r="X458" i="26"/>
  <c r="Y458" i="26" s="1"/>
  <c r="AA458" i="26" s="1"/>
  <c r="AC78" i="26"/>
  <c r="X177" i="26"/>
  <c r="Y177" i="26" s="1"/>
  <c r="AA177" i="26" s="1"/>
  <c r="X181" i="26"/>
  <c r="Y181" i="26" s="1"/>
  <c r="AA181" i="26" s="1"/>
  <c r="X213" i="26"/>
  <c r="Y213" i="26" s="1"/>
  <c r="AA213" i="26" s="1"/>
  <c r="M390" i="26"/>
  <c r="X390" i="26" s="1"/>
  <c r="Y390" i="26" s="1"/>
  <c r="AA390" i="26" s="1"/>
  <c r="M161" i="26"/>
  <c r="X161" i="26" s="1"/>
  <c r="Y161" i="26" s="1"/>
  <c r="AA161" i="26" s="1"/>
  <c r="M144" i="26"/>
  <c r="X144" i="26" s="1"/>
  <c r="Y144" i="26" s="1"/>
  <c r="AA144" i="26" s="1"/>
  <c r="X206" i="26"/>
  <c r="Y206" i="26" s="1"/>
  <c r="AA206" i="26" s="1"/>
  <c r="X414" i="26"/>
  <c r="Y414" i="26" s="1"/>
  <c r="AA414" i="26" s="1"/>
  <c r="I517" i="26"/>
  <c r="X215" i="26"/>
  <c r="Y215" i="26" s="1"/>
  <c r="AA215" i="26" s="1"/>
  <c r="AB367" i="26"/>
  <c r="M123" i="26"/>
  <c r="X123" i="26" s="1"/>
  <c r="Y123" i="26" s="1"/>
  <c r="AA123" i="26" s="1"/>
  <c r="X436" i="26"/>
  <c r="Y436" i="26" s="1"/>
  <c r="AA436" i="26" s="1"/>
  <c r="X455" i="26"/>
  <c r="Y455" i="26" s="1"/>
  <c r="AA455" i="26" s="1"/>
  <c r="M178" i="26"/>
  <c r="X178" i="26" s="1"/>
  <c r="Y178" i="26" s="1"/>
  <c r="AA178" i="26" s="1"/>
  <c r="AC178" i="26"/>
  <c r="M188" i="26"/>
  <c r="X188" i="26" s="1"/>
  <c r="Y188" i="26" s="1"/>
  <c r="AA188" i="26" s="1"/>
  <c r="M254" i="26"/>
  <c r="X254" i="26" s="1"/>
  <c r="Y254" i="26" s="1"/>
  <c r="AA254" i="26" s="1"/>
  <c r="M187" i="26"/>
  <c r="X187" i="26" s="1"/>
  <c r="Y187" i="26" s="1"/>
  <c r="AA187" i="26" s="1"/>
  <c r="AC187" i="26"/>
  <c r="M189" i="26"/>
  <c r="X189" i="26" s="1"/>
  <c r="Y189" i="26" s="1"/>
  <c r="AA189" i="26" s="1"/>
  <c r="X19" i="26"/>
  <c r="X50" i="26" s="1"/>
  <c r="M147" i="26"/>
  <c r="X147" i="26" s="1"/>
  <c r="Y147" i="26" s="1"/>
  <c r="AA147" i="26" s="1"/>
  <c r="M65" i="26"/>
  <c r="X65" i="26" s="1"/>
  <c r="Y65" i="26" s="1"/>
  <c r="AA65" i="26" s="1"/>
  <c r="AC114" i="26"/>
  <c r="K19" i="26"/>
  <c r="K50" i="26" s="1"/>
  <c r="M118" i="26"/>
  <c r="X118" i="26" s="1"/>
  <c r="Y118" i="26" s="1"/>
  <c r="AA118" i="26" s="1"/>
  <c r="M176" i="26"/>
  <c r="X176" i="26" s="1"/>
  <c r="Y176" i="26" s="1"/>
  <c r="AA176" i="26" s="1"/>
  <c r="AC176" i="26"/>
  <c r="M199" i="26"/>
  <c r="X199" i="26" s="1"/>
  <c r="Y199" i="26" s="1"/>
  <c r="AA199" i="26" s="1"/>
  <c r="AC199" i="26"/>
  <c r="M454" i="26"/>
  <c r="X454" i="26" s="1"/>
  <c r="Y454" i="26" s="1"/>
  <c r="AA454" i="26" s="1"/>
  <c r="AC454" i="26"/>
  <c r="M191" i="26"/>
  <c r="X191" i="26" s="1"/>
  <c r="Y191" i="26" s="1"/>
  <c r="AA191" i="26" s="1"/>
  <c r="M207" i="26"/>
  <c r="X207" i="26" s="1"/>
  <c r="Y207" i="26" s="1"/>
  <c r="AA207" i="26" s="1"/>
  <c r="M281" i="26"/>
  <c r="X281" i="26" s="1"/>
  <c r="Y281" i="26" s="1"/>
  <c r="AA281" i="26" s="1"/>
  <c r="M296" i="26"/>
  <c r="X296" i="26" s="1"/>
  <c r="Y296" i="26" s="1"/>
  <c r="AA296" i="26" s="1"/>
  <c r="Y73" i="26"/>
  <c r="AA73" i="26" s="1"/>
  <c r="M203" i="26"/>
  <c r="X203" i="26" s="1"/>
  <c r="Y203" i="26" s="1"/>
  <c r="AA203" i="26" s="1"/>
  <c r="AC203" i="26"/>
  <c r="M216" i="26"/>
  <c r="X216" i="26" s="1"/>
  <c r="Y216" i="26" s="1"/>
  <c r="AA216" i="26" s="1"/>
  <c r="M411" i="26"/>
  <c r="X411" i="26" s="1"/>
  <c r="Y411" i="26" s="1"/>
  <c r="AA411" i="26" s="1"/>
  <c r="Y104" i="26"/>
  <c r="AA104" i="26" s="1"/>
  <c r="M194" i="26"/>
  <c r="X194" i="26" s="1"/>
  <c r="Y194" i="26" s="1"/>
  <c r="AA194" i="26" s="1"/>
  <c r="M212" i="26"/>
  <c r="X212" i="26" s="1"/>
  <c r="Y212" i="26" s="1"/>
  <c r="AA212" i="26" s="1"/>
  <c r="M280" i="26"/>
  <c r="X280" i="26" s="1"/>
  <c r="Y280" i="26" s="1"/>
  <c r="AA280" i="26" s="1"/>
  <c r="AC280" i="26"/>
  <c r="M282" i="26"/>
  <c r="X282" i="26" s="1"/>
  <c r="Y282" i="26" s="1"/>
  <c r="AA282" i="26" s="1"/>
  <c r="AC282" i="26"/>
  <c r="M284" i="26"/>
  <c r="X284" i="26" s="1"/>
  <c r="Y284" i="26" s="1"/>
  <c r="AA284" i="26" s="1"/>
  <c r="AC284" i="26"/>
  <c r="Y270" i="26"/>
  <c r="AA270" i="26" s="1"/>
  <c r="AC182" i="26"/>
  <c r="AC201" i="26"/>
  <c r="AC292" i="26"/>
  <c r="X192" i="26"/>
  <c r="Y192" i="26" s="1"/>
  <c r="AA192" i="26" s="1"/>
  <c r="M378" i="26"/>
  <c r="X378" i="26" s="1"/>
  <c r="Y378" i="26" s="1"/>
  <c r="AA378" i="26" s="1"/>
  <c r="M416" i="26"/>
  <c r="X416" i="26" s="1"/>
  <c r="Y416" i="26" s="1"/>
  <c r="AA416" i="26" s="1"/>
  <c r="H518" i="26"/>
  <c r="Y243" i="26"/>
  <c r="AA243" i="26" s="1"/>
  <c r="AC428" i="26"/>
  <c r="H367" i="26"/>
  <c r="AC23" i="26"/>
  <c r="M23" i="26"/>
  <c r="X23" i="26" s="1"/>
  <c r="Y23" i="26" s="1"/>
  <c r="AA23" i="26" s="1"/>
  <c r="AC37" i="26"/>
  <c r="M37" i="26"/>
  <c r="X37" i="26" s="1"/>
  <c r="Y37" i="26" s="1"/>
  <c r="AA37" i="26" s="1"/>
  <c r="M45" i="26"/>
  <c r="X45" i="26" s="1"/>
  <c r="Y45" i="26" s="1"/>
  <c r="AA45" i="26" s="1"/>
  <c r="AC19" i="26"/>
  <c r="AC50" i="26" s="1"/>
  <c r="M31" i="26"/>
  <c r="X31" i="26" s="1"/>
  <c r="Y31" i="26" s="1"/>
  <c r="AA31" i="26" s="1"/>
  <c r="M32" i="26"/>
  <c r="X32" i="26" s="1"/>
  <c r="Y32" i="26" s="1"/>
  <c r="AA32" i="26" s="1"/>
  <c r="AC35" i="26"/>
  <c r="Y35" i="26"/>
  <c r="M57" i="26"/>
  <c r="X57" i="26" s="1"/>
  <c r="M58" i="26"/>
  <c r="X58" i="26" s="1"/>
  <c r="Y58" i="26" s="1"/>
  <c r="AA58" i="26" s="1"/>
  <c r="K62" i="26"/>
  <c r="K74" i="26" s="1"/>
  <c r="M106" i="26"/>
  <c r="X106" i="26" s="1"/>
  <c r="Y106" i="26" s="1"/>
  <c r="AA106" i="26" s="1"/>
  <c r="M83" i="26"/>
  <c r="X83" i="26" s="1"/>
  <c r="Y83" i="26" s="1"/>
  <c r="AA83" i="26" s="1"/>
  <c r="AC29" i="26"/>
  <c r="M29" i="26"/>
  <c r="X29" i="26" s="1"/>
  <c r="Y29" i="26" s="1"/>
  <c r="AA29" i="26" s="1"/>
  <c r="AC25" i="26"/>
  <c r="M25" i="26"/>
  <c r="X25" i="26" s="1"/>
  <c r="Y25" i="26" s="1"/>
  <c r="AA25" i="26" s="1"/>
  <c r="M78" i="26"/>
  <c r="X78" i="26" s="1"/>
  <c r="Y78" i="26" s="1"/>
  <c r="AA78" i="26" s="1"/>
  <c r="AC87" i="26"/>
  <c r="M87" i="26"/>
  <c r="X87" i="26" s="1"/>
  <c r="Y87" i="26" s="1"/>
  <c r="AA87" i="26" s="1"/>
  <c r="AC39" i="26"/>
  <c r="M39" i="26"/>
  <c r="X39" i="26" s="1"/>
  <c r="Y39" i="26" s="1"/>
  <c r="AA39" i="26" s="1"/>
  <c r="AC42" i="26"/>
  <c r="M42" i="26"/>
  <c r="X42" i="26" s="1"/>
  <c r="Y42" i="26" s="1"/>
  <c r="AA42" i="26" s="1"/>
  <c r="AC64" i="26"/>
  <c r="M64" i="26"/>
  <c r="X64" i="26" s="1"/>
  <c r="Y64" i="26" s="1"/>
  <c r="AA64" i="26" s="1"/>
  <c r="M82" i="26"/>
  <c r="X82" i="26" s="1"/>
  <c r="Y82" i="26" s="1"/>
  <c r="AA82" i="26" s="1"/>
  <c r="M88" i="26"/>
  <c r="X88" i="26" s="1"/>
  <c r="Y88" i="26" s="1"/>
  <c r="AA88" i="26" s="1"/>
  <c r="M115" i="26"/>
  <c r="X115" i="26" s="1"/>
  <c r="Y115" i="26" s="1"/>
  <c r="AA115" i="26" s="1"/>
  <c r="M119" i="26"/>
  <c r="X119" i="26" s="1"/>
  <c r="Y119" i="26" s="1"/>
  <c r="AA119" i="26" s="1"/>
  <c r="AC119" i="26"/>
  <c r="M155" i="26"/>
  <c r="X155" i="26" s="1"/>
  <c r="Y155" i="26" s="1"/>
  <c r="AA155" i="26" s="1"/>
  <c r="AC155" i="26"/>
  <c r="AC156" i="26"/>
  <c r="M146" i="26"/>
  <c r="X146" i="26" s="1"/>
  <c r="Y146" i="26" s="1"/>
  <c r="AA146" i="26" s="1"/>
  <c r="AC146" i="26"/>
  <c r="M151" i="26"/>
  <c r="X151" i="26" s="1"/>
  <c r="Y151" i="26" s="1"/>
  <c r="AA151" i="26" s="1"/>
  <c r="AC177" i="26"/>
  <c r="AC181" i="26"/>
  <c r="AC184" i="26"/>
  <c r="M184" i="26"/>
  <c r="X184" i="26" s="1"/>
  <c r="Y184" i="26" s="1"/>
  <c r="AA184" i="26" s="1"/>
  <c r="AC186" i="26"/>
  <c r="AC198" i="26"/>
  <c r="X201" i="26"/>
  <c r="Y201" i="26" s="1"/>
  <c r="AA201" i="26" s="1"/>
  <c r="AC202" i="26"/>
  <c r="X205" i="26"/>
  <c r="Y205" i="26" s="1"/>
  <c r="AA205" i="26" s="1"/>
  <c r="X210" i="26"/>
  <c r="Y210" i="26" s="1"/>
  <c r="AA210" i="26" s="1"/>
  <c r="M226" i="26"/>
  <c r="X226" i="26" s="1"/>
  <c r="Y226" i="26" s="1"/>
  <c r="AA226" i="26" s="1"/>
  <c r="M225" i="26"/>
  <c r="X225" i="26" s="1"/>
  <c r="Y225" i="26" s="1"/>
  <c r="AA225" i="26" s="1"/>
  <c r="M228" i="26"/>
  <c r="X228" i="26" s="1"/>
  <c r="Y228" i="26" s="1"/>
  <c r="AA228" i="26" s="1"/>
  <c r="M231" i="26"/>
  <c r="X231" i="26" s="1"/>
  <c r="Y231" i="26" s="1"/>
  <c r="AA231" i="26" s="1"/>
  <c r="AC231" i="26"/>
  <c r="M232" i="26"/>
  <c r="X232" i="26" s="1"/>
  <c r="Y232" i="26" s="1"/>
  <c r="AA232" i="26" s="1"/>
  <c r="M116" i="26"/>
  <c r="X116" i="26" s="1"/>
  <c r="Y116" i="26" s="1"/>
  <c r="AA116" i="26" s="1"/>
  <c r="M159" i="26"/>
  <c r="X159" i="26" s="1"/>
  <c r="Y159" i="26" s="1"/>
  <c r="AA159" i="26" s="1"/>
  <c r="M148" i="26"/>
  <c r="X148" i="26" s="1"/>
  <c r="Y148" i="26" s="1"/>
  <c r="AA148" i="26" s="1"/>
  <c r="M162" i="26"/>
  <c r="X162" i="26" s="1"/>
  <c r="Y162" i="26" s="1"/>
  <c r="AA162" i="26" s="1"/>
  <c r="M163" i="26"/>
  <c r="X163" i="26" s="1"/>
  <c r="Y163" i="26" s="1"/>
  <c r="AA163" i="26" s="1"/>
  <c r="M164" i="26"/>
  <c r="X164" i="26" s="1"/>
  <c r="Y164" i="26" s="1"/>
  <c r="AA164" i="26" s="1"/>
  <c r="AC175" i="26"/>
  <c r="X182" i="26"/>
  <c r="Y182" i="26" s="1"/>
  <c r="AA182" i="26" s="1"/>
  <c r="AC194" i="26"/>
  <c r="AC200" i="26"/>
  <c r="AC204" i="26"/>
  <c r="K218" i="26"/>
  <c r="AC218" i="26" s="1"/>
  <c r="M221" i="26"/>
  <c r="X221" i="26" s="1"/>
  <c r="Y221" i="26" s="1"/>
  <c r="AA221" i="26" s="1"/>
  <c r="M224" i="26"/>
  <c r="X224" i="26" s="1"/>
  <c r="Y224" i="26" s="1"/>
  <c r="AA224" i="26" s="1"/>
  <c r="AC192" i="26"/>
  <c r="M217" i="26"/>
  <c r="X217" i="26" s="1"/>
  <c r="Y217" i="26" s="1"/>
  <c r="AA217" i="26" s="1"/>
  <c r="M223" i="26"/>
  <c r="X223" i="26" s="1"/>
  <c r="Y223" i="26" s="1"/>
  <c r="AA223" i="26" s="1"/>
  <c r="M227" i="26"/>
  <c r="X227" i="26" s="1"/>
  <c r="Y227" i="26" s="1"/>
  <c r="AA227" i="26" s="1"/>
  <c r="M229" i="26"/>
  <c r="X229" i="26" s="1"/>
  <c r="Y229" i="26" s="1"/>
  <c r="AA229" i="26" s="1"/>
  <c r="M230" i="26"/>
  <c r="X230" i="26" s="1"/>
  <c r="Y230" i="26" s="1"/>
  <c r="AA230" i="26" s="1"/>
  <c r="AC230" i="26"/>
  <c r="AC257" i="26"/>
  <c r="X257" i="26"/>
  <c r="Y257" i="26" s="1"/>
  <c r="AA257" i="26" s="1"/>
  <c r="M260" i="26"/>
  <c r="X260" i="26" s="1"/>
  <c r="Y260" i="26" s="1"/>
  <c r="AA260" i="26" s="1"/>
  <c r="M287" i="26"/>
  <c r="X287" i="26" s="1"/>
  <c r="Y287" i="26" s="1"/>
  <c r="AA287" i="26" s="1"/>
  <c r="M288" i="26"/>
  <c r="X288" i="26" s="1"/>
  <c r="Y288" i="26" s="1"/>
  <c r="AA288" i="26" s="1"/>
  <c r="Y240" i="26"/>
  <c r="AA240" i="26" s="1"/>
  <c r="M410" i="26"/>
  <c r="X410" i="26" s="1"/>
  <c r="Y410" i="26" s="1"/>
  <c r="AA410" i="26" s="1"/>
  <c r="Y247" i="26"/>
  <c r="AA247" i="26" s="1"/>
  <c r="M248" i="26"/>
  <c r="X248" i="26" s="1"/>
  <c r="Y248" i="26" s="1"/>
  <c r="AA248" i="26" s="1"/>
  <c r="M252" i="26"/>
  <c r="X252" i="26" s="1"/>
  <c r="Y252" i="26" s="1"/>
  <c r="AA252" i="26" s="1"/>
  <c r="M253" i="26"/>
  <c r="X253" i="26" s="1"/>
  <c r="Y253" i="26" s="1"/>
  <c r="AA253" i="26" s="1"/>
  <c r="M271" i="26"/>
  <c r="X271" i="26" s="1"/>
  <c r="Y271" i="26" s="1"/>
  <c r="AA271" i="26" s="1"/>
  <c r="M272" i="26"/>
  <c r="X272" i="26" s="1"/>
  <c r="Y272" i="26" s="1"/>
  <c r="AA272" i="26" s="1"/>
  <c r="M273" i="26"/>
  <c r="X273" i="26" s="1"/>
  <c r="Y273" i="26" s="1"/>
  <c r="AA273" i="26" s="1"/>
  <c r="M274" i="26"/>
  <c r="X274" i="26" s="1"/>
  <c r="Y274" i="26" s="1"/>
  <c r="AA274" i="26" s="1"/>
  <c r="AC275" i="26"/>
  <c r="M275" i="26"/>
  <c r="X275" i="26" s="1"/>
  <c r="Y275" i="26" s="1"/>
  <c r="AA275" i="26" s="1"/>
  <c r="M276" i="26"/>
  <c r="X276" i="26" s="1"/>
  <c r="Y276" i="26" s="1"/>
  <c r="AA276" i="26" s="1"/>
  <c r="AC281" i="26"/>
  <c r="AC291" i="26"/>
  <c r="AC296" i="26"/>
  <c r="M313" i="26"/>
  <c r="X313" i="26" s="1"/>
  <c r="Y313" i="26" s="1"/>
  <c r="AA313" i="26" s="1"/>
  <c r="M327" i="26"/>
  <c r="X327" i="26" s="1"/>
  <c r="Y327" i="26" s="1"/>
  <c r="AA327" i="26" s="1"/>
  <c r="AC287" i="26"/>
  <c r="AC288" i="26"/>
  <c r="AC252" i="26"/>
  <c r="M302" i="26"/>
  <c r="X302" i="26" s="1"/>
  <c r="Y302" i="26" s="1"/>
  <c r="AA302" i="26" s="1"/>
  <c r="AC303" i="26"/>
  <c r="M303" i="26"/>
  <c r="X303" i="26" s="1"/>
  <c r="Y303" i="26" s="1"/>
  <c r="AA303" i="26" s="1"/>
  <c r="M316" i="26"/>
  <c r="X316" i="26" s="1"/>
  <c r="Y316" i="26" s="1"/>
  <c r="AA316" i="26" s="1"/>
  <c r="AC353" i="26"/>
  <c r="M353" i="26"/>
  <c r="X353" i="26" s="1"/>
  <c r="Y353" i="26" s="1"/>
  <c r="AA353" i="26" s="1"/>
  <c r="M66" i="26"/>
  <c r="X66" i="26" s="1"/>
  <c r="Y66" i="26" s="1"/>
  <c r="AA66" i="26" s="1"/>
  <c r="AC67" i="26"/>
  <c r="M67" i="26"/>
  <c r="X67" i="26" s="1"/>
  <c r="Y67" i="26" s="1"/>
  <c r="AA67" i="26" s="1"/>
  <c r="AC69" i="26"/>
  <c r="M69" i="26"/>
  <c r="X69" i="26" s="1"/>
  <c r="Y69" i="26" s="1"/>
  <c r="AA69" i="26" s="1"/>
  <c r="AC72" i="26"/>
  <c r="M72" i="26"/>
  <c r="X72" i="26" s="1"/>
  <c r="Y72" i="26" s="1"/>
  <c r="AA72" i="26" s="1"/>
  <c r="AC283" i="26"/>
  <c r="M320" i="26"/>
  <c r="X320" i="26" s="1"/>
  <c r="Y320" i="26" s="1"/>
  <c r="AA320" i="26" s="1"/>
  <c r="M335" i="26"/>
  <c r="X335" i="26" s="1"/>
  <c r="Y335" i="26" s="1"/>
  <c r="AA335" i="26" s="1"/>
  <c r="AC351" i="26"/>
  <c r="M351" i="26"/>
  <c r="X351" i="26" s="1"/>
  <c r="Y351" i="26" s="1"/>
  <c r="AA351" i="26" s="1"/>
  <c r="M357" i="26"/>
  <c r="X357" i="26" s="1"/>
  <c r="Y357" i="26" s="1"/>
  <c r="AA357" i="26" s="1"/>
  <c r="M345" i="26"/>
  <c r="X345" i="26" s="1"/>
  <c r="Y345" i="26" s="1"/>
  <c r="AA345" i="26" s="1"/>
  <c r="M310" i="26"/>
  <c r="X310" i="26" s="1"/>
  <c r="Y310" i="26" s="1"/>
  <c r="AA310" i="26" s="1"/>
  <c r="M311" i="26"/>
  <c r="X311" i="26" s="1"/>
  <c r="Y311" i="26" s="1"/>
  <c r="AA311" i="26" s="1"/>
  <c r="M312" i="26"/>
  <c r="X312" i="26" s="1"/>
  <c r="Y312" i="26" s="1"/>
  <c r="AA312" i="26" s="1"/>
  <c r="M317" i="26"/>
  <c r="X317" i="26" s="1"/>
  <c r="Y317" i="26" s="1"/>
  <c r="AA317" i="26" s="1"/>
  <c r="M318" i="26"/>
  <c r="X318" i="26" s="1"/>
  <c r="Y318" i="26" s="1"/>
  <c r="AA318" i="26" s="1"/>
  <c r="M319" i="26"/>
  <c r="X319" i="26" s="1"/>
  <c r="Y319" i="26" s="1"/>
  <c r="AA319" i="26" s="1"/>
  <c r="M324" i="26"/>
  <c r="X324" i="26" s="1"/>
  <c r="Y324" i="26" s="1"/>
  <c r="AA324" i="26" s="1"/>
  <c r="M326" i="26"/>
  <c r="X326" i="26" s="1"/>
  <c r="Y326" i="26" s="1"/>
  <c r="AA326" i="26" s="1"/>
  <c r="M339" i="26"/>
  <c r="M341" i="26"/>
  <c r="X341" i="26" s="1"/>
  <c r="Y341" i="26" s="1"/>
  <c r="AA341" i="26" s="1"/>
  <c r="Y338" i="26"/>
  <c r="AA338" i="26" s="1"/>
  <c r="M342" i="26"/>
  <c r="X342" i="26" s="1"/>
  <c r="Y342" i="26" s="1"/>
  <c r="AA342" i="26" s="1"/>
  <c r="M343" i="26"/>
  <c r="X343" i="26" s="1"/>
  <c r="Y343" i="26" s="1"/>
  <c r="AA343" i="26" s="1"/>
  <c r="Y344" i="26"/>
  <c r="AA344" i="26" s="1"/>
  <c r="M348" i="26"/>
  <c r="X348" i="26" s="1"/>
  <c r="Y348" i="26" s="1"/>
  <c r="AA348" i="26" s="1"/>
  <c r="M358" i="26"/>
  <c r="X358" i="26" s="1"/>
  <c r="Y358" i="26" s="1"/>
  <c r="AA358" i="26" s="1"/>
  <c r="M359" i="26"/>
  <c r="X359" i="26" s="1"/>
  <c r="Y359" i="26" s="1"/>
  <c r="AA359" i="26" s="1"/>
  <c r="M364" i="26"/>
  <c r="X364" i="26" s="1"/>
  <c r="Y364" i="26" s="1"/>
  <c r="AA364" i="26" s="1"/>
  <c r="AC365" i="26"/>
  <c r="K241" i="26"/>
  <c r="M397" i="26"/>
  <c r="X397" i="26" s="1"/>
  <c r="Y397" i="26" s="1"/>
  <c r="AA397" i="26" s="1"/>
  <c r="M400" i="26"/>
  <c r="X400" i="26" s="1"/>
  <c r="Y400" i="26" s="1"/>
  <c r="AA400" i="26" s="1"/>
  <c r="M405" i="26"/>
  <c r="X405" i="26" s="1"/>
  <c r="Y405" i="26" s="1"/>
  <c r="AA405" i="26" s="1"/>
  <c r="AC339" i="26"/>
  <c r="AC342" i="26"/>
  <c r="AC415" i="26"/>
  <c r="M321" i="26"/>
  <c r="X321" i="26" s="1"/>
  <c r="Y321" i="26" s="1"/>
  <c r="AA321" i="26" s="1"/>
  <c r="M336" i="26"/>
  <c r="X336" i="26" s="1"/>
  <c r="Y336" i="26" s="1"/>
  <c r="AA336" i="26" s="1"/>
  <c r="M331" i="26"/>
  <c r="X331" i="26" s="1"/>
  <c r="Y331" i="26" s="1"/>
  <c r="AA331" i="26" s="1"/>
  <c r="M333" i="26"/>
  <c r="X333" i="26" s="1"/>
  <c r="Y333" i="26" s="1"/>
  <c r="AA333" i="26" s="1"/>
  <c r="M350" i="26"/>
  <c r="X350" i="26" s="1"/>
  <c r="Y350" i="26" s="1"/>
  <c r="AA350" i="26" s="1"/>
  <c r="M352" i="26"/>
  <c r="X352" i="26" s="1"/>
  <c r="Y352" i="26" s="1"/>
  <c r="AA352" i="26" s="1"/>
  <c r="M355" i="26"/>
  <c r="X355" i="26" s="1"/>
  <c r="Y355" i="26" s="1"/>
  <c r="AA355" i="26" s="1"/>
  <c r="M365" i="26"/>
  <c r="X365" i="26" s="1"/>
  <c r="Y365" i="26" s="1"/>
  <c r="AA365" i="26" s="1"/>
  <c r="AC373" i="26"/>
  <c r="M373" i="26"/>
  <c r="X373" i="26" s="1"/>
  <c r="Y373" i="26" s="1"/>
  <c r="AA373" i="26" s="1"/>
  <c r="AC385" i="26"/>
  <c r="M387" i="26"/>
  <c r="X387" i="26" s="1"/>
  <c r="Y387" i="26" s="1"/>
  <c r="AA387" i="26" s="1"/>
  <c r="X412" i="26"/>
  <c r="Y412" i="26" s="1"/>
  <c r="AA412" i="26" s="1"/>
  <c r="M415" i="26"/>
  <c r="X415" i="26" s="1"/>
  <c r="Y415" i="26" s="1"/>
  <c r="AA415" i="26" s="1"/>
  <c r="M379" i="26"/>
  <c r="X379" i="26" s="1"/>
  <c r="Y379" i="26" s="1"/>
  <c r="AA379" i="26" s="1"/>
  <c r="AC379" i="26"/>
  <c r="AC386" i="26"/>
  <c r="M389" i="26"/>
  <c r="X389" i="26" s="1"/>
  <c r="Y389" i="26" s="1"/>
  <c r="AA389" i="26" s="1"/>
  <c r="M423" i="26"/>
  <c r="X423" i="26" s="1"/>
  <c r="Y423" i="26" s="1"/>
  <c r="AA423" i="26" s="1"/>
  <c r="M426" i="26"/>
  <c r="X426" i="26" s="1"/>
  <c r="Y426" i="26" s="1"/>
  <c r="AA426" i="26" s="1"/>
  <c r="AC436" i="26"/>
  <c r="M441" i="26"/>
  <c r="X441" i="26" s="1"/>
  <c r="Y441" i="26" s="1"/>
  <c r="AA441" i="26" s="1"/>
  <c r="AC441" i="26"/>
  <c r="M444" i="26"/>
  <c r="X444" i="26" s="1"/>
  <c r="Y444" i="26" s="1"/>
  <c r="AA444" i="26" s="1"/>
  <c r="M420" i="26"/>
  <c r="X420" i="26" s="1"/>
  <c r="Y420" i="26" s="1"/>
  <c r="AA420" i="26" s="1"/>
  <c r="AC249" i="26"/>
  <c r="M249" i="26"/>
  <c r="X249" i="26" s="1"/>
  <c r="Y249" i="26" s="1"/>
  <c r="AA249" i="26" s="1"/>
  <c r="M421" i="26"/>
  <c r="X421" i="26" s="1"/>
  <c r="Y421" i="26" s="1"/>
  <c r="AA421" i="26" s="1"/>
  <c r="M422" i="26"/>
  <c r="X422" i="26" s="1"/>
  <c r="Y422" i="26" s="1"/>
  <c r="AA422" i="26" s="1"/>
  <c r="M424" i="26"/>
  <c r="X424" i="26" s="1"/>
  <c r="Y424" i="26" s="1"/>
  <c r="AA424" i="26" s="1"/>
  <c r="M427" i="26"/>
  <c r="X427" i="26" s="1"/>
  <c r="Y427" i="26" s="1"/>
  <c r="AA427" i="26" s="1"/>
  <c r="X430" i="26"/>
  <c r="Y430" i="26" s="1"/>
  <c r="AA430" i="26" s="1"/>
  <c r="M432" i="26"/>
  <c r="X432" i="26" s="1"/>
  <c r="Y432" i="26" s="1"/>
  <c r="AA432" i="26" s="1"/>
  <c r="AC435" i="26"/>
  <c r="M437" i="26"/>
  <c r="X437" i="26" s="1"/>
  <c r="Y437" i="26" s="1"/>
  <c r="AA437" i="26" s="1"/>
  <c r="AC445" i="26"/>
  <c r="M445" i="26"/>
  <c r="X445" i="26" s="1"/>
  <c r="Y445" i="26" s="1"/>
  <c r="AA445" i="26" s="1"/>
  <c r="M447" i="26"/>
  <c r="X447" i="26" s="1"/>
  <c r="Y447" i="26" s="1"/>
  <c r="AA447" i="26" s="1"/>
  <c r="M429" i="26"/>
  <c r="X429" i="26" s="1"/>
  <c r="Y429" i="26" s="1"/>
  <c r="AA429" i="26" s="1"/>
  <c r="AC429" i="26"/>
  <c r="M434" i="26"/>
  <c r="X434" i="26" s="1"/>
  <c r="Y434" i="26" s="1"/>
  <c r="AA434" i="26" s="1"/>
  <c r="M443" i="26"/>
  <c r="X443" i="26" s="1"/>
  <c r="Y443" i="26" s="1"/>
  <c r="AA443" i="26" s="1"/>
  <c r="AC443" i="26"/>
  <c r="M448" i="26"/>
  <c r="X448" i="26" s="1"/>
  <c r="Y448" i="26" s="1"/>
  <c r="AA448" i="26" s="1"/>
  <c r="M453" i="26"/>
  <c r="X453" i="26" s="1"/>
  <c r="Y453" i="26" s="1"/>
  <c r="AA453" i="26" s="1"/>
  <c r="AC456" i="26"/>
  <c r="M459" i="26"/>
  <c r="X459" i="26" s="1"/>
  <c r="Y459" i="26" s="1"/>
  <c r="AA459" i="26" s="1"/>
  <c r="M505" i="26"/>
  <c r="X505" i="26" s="1"/>
  <c r="Y505" i="26" s="1"/>
  <c r="AA505" i="26" s="1"/>
  <c r="AC508" i="26"/>
  <c r="M508" i="26"/>
  <c r="X508" i="26" s="1"/>
  <c r="Y508" i="26" s="1"/>
  <c r="AA508" i="26" s="1"/>
  <c r="M515" i="26"/>
  <c r="X515" i="26" s="1"/>
  <c r="Y515" i="26" s="1"/>
  <c r="AA515" i="26" s="1"/>
  <c r="AC515" i="26"/>
  <c r="AC452" i="26"/>
  <c r="M452" i="26"/>
  <c r="X452" i="26" s="1"/>
  <c r="Y452" i="26" s="1"/>
  <c r="AA452" i="26" s="1"/>
  <c r="AC457" i="26"/>
  <c r="M457" i="26"/>
  <c r="X457" i="26" s="1"/>
  <c r="Y457" i="26" s="1"/>
  <c r="AA457" i="26" s="1"/>
  <c r="M507" i="26"/>
  <c r="X507" i="26" s="1"/>
  <c r="Y507" i="26" s="1"/>
  <c r="AA507" i="26" s="1"/>
  <c r="I462" i="25"/>
  <c r="K462" i="25" s="1"/>
  <c r="I461" i="25"/>
  <c r="K461" i="25" s="1"/>
  <c r="I460" i="25"/>
  <c r="K460" i="25" s="1"/>
  <c r="W459" i="25"/>
  <c r="X459" i="25" s="1"/>
  <c r="Y459" i="25" s="1"/>
  <c r="I457" i="25"/>
  <c r="K457" i="25" s="1"/>
  <c r="I456" i="25"/>
  <c r="K456" i="25" s="1"/>
  <c r="I455" i="25"/>
  <c r="AB453" i="25"/>
  <c r="AB464" i="25" s="1"/>
  <c r="I452" i="25"/>
  <c r="I451" i="25"/>
  <c r="I450" i="25"/>
  <c r="I449" i="25"/>
  <c r="I448" i="25"/>
  <c r="I447" i="25"/>
  <c r="I446" i="25"/>
  <c r="I445" i="25"/>
  <c r="Q464" i="25"/>
  <c r="AB387" i="25"/>
  <c r="I386" i="25"/>
  <c r="I385" i="25"/>
  <c r="K385" i="25" s="1"/>
  <c r="I384" i="25"/>
  <c r="K384" i="25" s="1"/>
  <c r="I383" i="25"/>
  <c r="W382" i="25"/>
  <c r="I382" i="25"/>
  <c r="I381" i="25"/>
  <c r="I380" i="25"/>
  <c r="K380" i="25" s="1"/>
  <c r="AB378" i="25"/>
  <c r="I377" i="25"/>
  <c r="I376" i="25"/>
  <c r="AB374" i="25"/>
  <c r="I373" i="25"/>
  <c r="K373" i="25" s="1"/>
  <c r="S372" i="25"/>
  <c r="I372" i="25"/>
  <c r="K372" i="25" s="1"/>
  <c r="I371" i="25"/>
  <c r="K371" i="25" s="1"/>
  <c r="I370" i="25"/>
  <c r="K370" i="25" s="1"/>
  <c r="I369" i="25"/>
  <c r="K369" i="25" s="1"/>
  <c r="I368" i="25"/>
  <c r="K368" i="25" s="1"/>
  <c r="S367" i="25"/>
  <c r="I367" i="25"/>
  <c r="K367" i="25" s="1"/>
  <c r="S365" i="25"/>
  <c r="I365" i="25"/>
  <c r="K365" i="25" s="1"/>
  <c r="S364" i="25"/>
  <c r="I364" i="25"/>
  <c r="AB362" i="25"/>
  <c r="I361" i="25"/>
  <c r="K361" i="25" s="1"/>
  <c r="S359" i="25"/>
  <c r="I359" i="25"/>
  <c r="I358" i="25"/>
  <c r="AB353" i="25"/>
  <c r="W352" i="25"/>
  <c r="I352" i="25"/>
  <c r="K352" i="25" s="1"/>
  <c r="I351" i="25"/>
  <c r="I350" i="25"/>
  <c r="I347" i="25"/>
  <c r="K347" i="25" s="1"/>
  <c r="I346" i="25"/>
  <c r="AB345" i="25"/>
  <c r="I345" i="25"/>
  <c r="K345" i="25" s="1"/>
  <c r="AB344" i="25"/>
  <c r="I344" i="25"/>
  <c r="K344" i="25" s="1"/>
  <c r="AB343" i="25"/>
  <c r="I343" i="25"/>
  <c r="AB341" i="25"/>
  <c r="S340" i="25"/>
  <c r="I340" i="25"/>
  <c r="K340" i="25" s="1"/>
  <c r="S339" i="25"/>
  <c r="I339" i="25"/>
  <c r="K339" i="25" s="1"/>
  <c r="I338" i="25"/>
  <c r="K338" i="25" s="1"/>
  <c r="S337" i="25"/>
  <c r="I337" i="25"/>
  <c r="K337" i="25" s="1"/>
  <c r="I336" i="25"/>
  <c r="K336" i="25" s="1"/>
  <c r="S335" i="25"/>
  <c r="I335" i="25"/>
  <c r="K335" i="25" s="1"/>
  <c r="I334" i="25"/>
  <c r="K334" i="25" s="1"/>
  <c r="I333" i="25"/>
  <c r="K333" i="25" s="1"/>
  <c r="S332" i="25"/>
  <c r="I332" i="25"/>
  <c r="K332" i="25" s="1"/>
  <c r="S331" i="25"/>
  <c r="I331" i="25"/>
  <c r="K331" i="25" s="1"/>
  <c r="S330" i="25"/>
  <c r="I330" i="25"/>
  <c r="K330" i="25" s="1"/>
  <c r="S329" i="25"/>
  <c r="I329" i="25"/>
  <c r="AB327" i="25"/>
  <c r="S326" i="25"/>
  <c r="I326" i="25"/>
  <c r="K326" i="25" s="1"/>
  <c r="S325" i="25"/>
  <c r="I325" i="25"/>
  <c r="K325" i="25" s="1"/>
  <c r="I324" i="25"/>
  <c r="I316" i="25"/>
  <c r="I315" i="25"/>
  <c r="K315" i="25" s="1"/>
  <c r="I314" i="25"/>
  <c r="K314" i="25" s="1"/>
  <c r="I313" i="25"/>
  <c r="K313" i="25" s="1"/>
  <c r="I312" i="25"/>
  <c r="I311" i="25"/>
  <c r="I304" i="25"/>
  <c r="K304" i="25" s="1"/>
  <c r="I303" i="25"/>
  <c r="K303" i="25" s="1"/>
  <c r="I302" i="25"/>
  <c r="K302" i="25" s="1"/>
  <c r="I301" i="25"/>
  <c r="I289" i="25"/>
  <c r="K289" i="25" s="1"/>
  <c r="S288" i="25"/>
  <c r="I288" i="25"/>
  <c r="K288" i="25" s="1"/>
  <c r="I287" i="25"/>
  <c r="K287" i="25" s="1"/>
  <c r="I284" i="25"/>
  <c r="K284" i="25" s="1"/>
  <c r="S283" i="25"/>
  <c r="I283" i="25"/>
  <c r="K283" i="25" s="1"/>
  <c r="S282" i="25"/>
  <c r="I282" i="25"/>
  <c r="K282" i="25" s="1"/>
  <c r="S280" i="25"/>
  <c r="I280" i="25"/>
  <c r="K280" i="25" s="1"/>
  <c r="S279" i="25"/>
  <c r="I279" i="25"/>
  <c r="K279" i="25" s="1"/>
  <c r="S278" i="25"/>
  <c r="I278" i="25"/>
  <c r="S275" i="25"/>
  <c r="I275" i="25"/>
  <c r="K275" i="25" s="1"/>
  <c r="S273" i="25"/>
  <c r="I273" i="25"/>
  <c r="K273" i="25" s="1"/>
  <c r="S272" i="25"/>
  <c r="I272" i="25"/>
  <c r="K272" i="25" s="1"/>
  <c r="I271" i="25"/>
  <c r="AB266" i="25"/>
  <c r="I265" i="25"/>
  <c r="K265" i="25" s="1"/>
  <c r="W264" i="25"/>
  <c r="I264" i="25"/>
  <c r="AB262" i="25"/>
  <c r="I261" i="25"/>
  <c r="I260" i="25"/>
  <c r="AB258" i="25"/>
  <c r="I257" i="25"/>
  <c r="K257" i="25" s="1"/>
  <c r="I255" i="25"/>
  <c r="K255" i="25" s="1"/>
  <c r="I256" i="25"/>
  <c r="K256" i="25" s="1"/>
  <c r="I254" i="25"/>
  <c r="K254" i="25" s="1"/>
  <c r="S253" i="25"/>
  <c r="I253" i="25"/>
  <c r="K253" i="25" s="1"/>
  <c r="S252" i="25"/>
  <c r="I252" i="25"/>
  <c r="K252" i="25" s="1"/>
  <c r="S251" i="25"/>
  <c r="I251" i="25"/>
  <c r="AB246" i="25"/>
  <c r="I245" i="25"/>
  <c r="K245" i="25" s="1"/>
  <c r="W244" i="25"/>
  <c r="I244" i="25"/>
  <c r="K244" i="25" s="1"/>
  <c r="I243" i="25"/>
  <c r="I242" i="25"/>
  <c r="AB240" i="25"/>
  <c r="W240" i="25"/>
  <c r="W468" i="25" s="1"/>
  <c r="S240" i="25"/>
  <c r="S468" i="25" s="1"/>
  <c r="Q240" i="25"/>
  <c r="I239" i="25"/>
  <c r="K239" i="25" s="1"/>
  <c r="I238" i="25"/>
  <c r="AB236" i="25"/>
  <c r="I235" i="25"/>
  <c r="K235" i="25" s="1"/>
  <c r="I234" i="25"/>
  <c r="K234" i="25" s="1"/>
  <c r="I233" i="25"/>
  <c r="K233" i="25" s="1"/>
  <c r="I232" i="25"/>
  <c r="K232" i="25" s="1"/>
  <c r="I230" i="25"/>
  <c r="K230" i="25" s="1"/>
  <c r="I231" i="25"/>
  <c r="K231" i="25" s="1"/>
  <c r="S229" i="25"/>
  <c r="I229" i="25"/>
  <c r="AB227" i="25"/>
  <c r="W227" i="25"/>
  <c r="Q227" i="25"/>
  <c r="H227" i="25"/>
  <c r="S226" i="25"/>
  <c r="I226" i="25"/>
  <c r="I227" i="25" s="1"/>
  <c r="AB221" i="25"/>
  <c r="I220" i="25"/>
  <c r="K220" i="25" s="1"/>
  <c r="I219" i="25"/>
  <c r="K219" i="25" s="1"/>
  <c r="I218" i="25"/>
  <c r="I217" i="25"/>
  <c r="K217" i="25" s="1"/>
  <c r="I216" i="25"/>
  <c r="K216" i="25" s="1"/>
  <c r="I215" i="25"/>
  <c r="I214" i="25"/>
  <c r="K214" i="25" s="1"/>
  <c r="I213" i="25"/>
  <c r="AB211" i="25"/>
  <c r="I210" i="25"/>
  <c r="K210" i="25" s="1"/>
  <c r="I209" i="25"/>
  <c r="K209" i="25" s="1"/>
  <c r="I208" i="25"/>
  <c r="AB206" i="25"/>
  <c r="I205" i="25"/>
  <c r="K205" i="25" s="1"/>
  <c r="S204" i="25"/>
  <c r="I204" i="25"/>
  <c r="K204" i="25" s="1"/>
  <c r="S203" i="25"/>
  <c r="I203" i="25"/>
  <c r="K203" i="25" s="1"/>
  <c r="S201" i="25"/>
  <c r="I201" i="25"/>
  <c r="S200" i="25"/>
  <c r="I200" i="25"/>
  <c r="K200" i="25" s="1"/>
  <c r="I199" i="25"/>
  <c r="K199" i="25" s="1"/>
  <c r="I198" i="25"/>
  <c r="K198" i="25" s="1"/>
  <c r="I195" i="25"/>
  <c r="K195" i="25" s="1"/>
  <c r="I197" i="25"/>
  <c r="K197" i="25" s="1"/>
  <c r="S194" i="25"/>
  <c r="I194" i="25"/>
  <c r="K194" i="25" s="1"/>
  <c r="S193" i="25"/>
  <c r="I193" i="25"/>
  <c r="K193" i="25" s="1"/>
  <c r="S192" i="25"/>
  <c r="I192" i="25"/>
  <c r="K192" i="25" s="1"/>
  <c r="S191" i="25"/>
  <c r="I191" i="25"/>
  <c r="S186" i="25"/>
  <c r="I186" i="25"/>
  <c r="K186" i="25" s="1"/>
  <c r="S184" i="25"/>
  <c r="I184" i="25"/>
  <c r="K184" i="25" s="1"/>
  <c r="I183" i="25"/>
  <c r="I318" i="25"/>
  <c r="W317" i="25"/>
  <c r="I317" i="25"/>
  <c r="K317" i="25" s="1"/>
  <c r="I308" i="25"/>
  <c r="I307" i="25"/>
  <c r="I305" i="25"/>
  <c r="K305" i="25" s="1"/>
  <c r="I298" i="25"/>
  <c r="K298" i="25" s="1"/>
  <c r="I297" i="25"/>
  <c r="K297" i="25" s="1"/>
  <c r="S296" i="25"/>
  <c r="I296" i="25"/>
  <c r="K296" i="25" s="1"/>
  <c r="I295" i="25"/>
  <c r="K295" i="25" s="1"/>
  <c r="S294" i="25"/>
  <c r="I294" i="25"/>
  <c r="K294" i="25" s="1"/>
  <c r="I293" i="25"/>
  <c r="K293" i="25" s="1"/>
  <c r="S292" i="25"/>
  <c r="I292" i="25"/>
  <c r="S290" i="25"/>
  <c r="I290" i="25"/>
  <c r="K290" i="25" s="1"/>
  <c r="AB178" i="25"/>
  <c r="I177" i="25"/>
  <c r="I176" i="25"/>
  <c r="K176" i="25" s="1"/>
  <c r="I174" i="25"/>
  <c r="K174" i="25" s="1"/>
  <c r="I173" i="25"/>
  <c r="K173" i="25" s="1"/>
  <c r="I172" i="25"/>
  <c r="K172" i="25" s="1"/>
  <c r="I171" i="25"/>
  <c r="I170" i="25"/>
  <c r="AB168" i="25"/>
  <c r="I167" i="25"/>
  <c r="K167" i="25" s="1"/>
  <c r="I166" i="25"/>
  <c r="K166" i="25" s="1"/>
  <c r="I165" i="25"/>
  <c r="S162" i="25"/>
  <c r="I162" i="25"/>
  <c r="K162" i="25" s="1"/>
  <c r="I161" i="25"/>
  <c r="K161" i="25" s="1"/>
  <c r="I160" i="25"/>
  <c r="K160" i="25" s="1"/>
  <c r="S159" i="25"/>
  <c r="I159" i="25"/>
  <c r="K159" i="25" s="1"/>
  <c r="S158" i="25"/>
  <c r="I158" i="25"/>
  <c r="K158" i="25" s="1"/>
  <c r="AB163" i="25"/>
  <c r="I157" i="25"/>
  <c r="K157" i="25" s="1"/>
  <c r="I156" i="25"/>
  <c r="K156" i="25" s="1"/>
  <c r="S155" i="25"/>
  <c r="I155" i="25"/>
  <c r="K155" i="25" s="1"/>
  <c r="S154" i="25"/>
  <c r="I154" i="25"/>
  <c r="K154" i="25" s="1"/>
  <c r="S153" i="25"/>
  <c r="I153" i="25"/>
  <c r="S152" i="25"/>
  <c r="I152" i="25"/>
  <c r="K152" i="25" s="1"/>
  <c r="AB150" i="25"/>
  <c r="S149" i="25"/>
  <c r="I149" i="25"/>
  <c r="K149" i="25" s="1"/>
  <c r="S148" i="25"/>
  <c r="I148" i="25"/>
  <c r="I147" i="25"/>
  <c r="AB38" i="25"/>
  <c r="W37" i="25"/>
  <c r="I37" i="25"/>
  <c r="K37" i="25" s="1"/>
  <c r="I36" i="25"/>
  <c r="W35" i="25"/>
  <c r="I35" i="25"/>
  <c r="I34" i="25"/>
  <c r="K34" i="25" s="1"/>
  <c r="I33" i="25"/>
  <c r="AB31" i="25"/>
  <c r="Q31" i="25"/>
  <c r="H31" i="25"/>
  <c r="H468" i="25" s="1"/>
  <c r="I30" i="25"/>
  <c r="I29" i="25"/>
  <c r="K29" i="25" s="1"/>
  <c r="I28" i="25"/>
  <c r="I25" i="25"/>
  <c r="K25" i="25" s="1"/>
  <c r="I24" i="25"/>
  <c r="K24" i="25" s="1"/>
  <c r="S23" i="25"/>
  <c r="I23" i="25"/>
  <c r="K23" i="25" s="1"/>
  <c r="I22" i="25"/>
  <c r="K22" i="25" s="1"/>
  <c r="S21" i="25"/>
  <c r="I21" i="25"/>
  <c r="K21" i="25" s="1"/>
  <c r="I20" i="25"/>
  <c r="K20" i="25" s="1"/>
  <c r="I19" i="25"/>
  <c r="K19" i="25" s="1"/>
  <c r="S18" i="25"/>
  <c r="I18" i="25"/>
  <c r="K18" i="25" s="1"/>
  <c r="S17" i="25"/>
  <c r="I17" i="25"/>
  <c r="K17" i="25" s="1"/>
  <c r="S16" i="25"/>
  <c r="I16" i="25"/>
  <c r="AB14" i="25"/>
  <c r="W14" i="25"/>
  <c r="Q14" i="25"/>
  <c r="H14" i="25"/>
  <c r="S13" i="25"/>
  <c r="S14" i="25" s="1"/>
  <c r="I13" i="25"/>
  <c r="K13" i="25" s="1"/>
  <c r="I12" i="25"/>
  <c r="AB142" i="25"/>
  <c r="W141" i="25"/>
  <c r="I141" i="25"/>
  <c r="K141" i="25" s="1"/>
  <c r="I140" i="25"/>
  <c r="K140" i="25" s="1"/>
  <c r="I139" i="25"/>
  <c r="AB137" i="25"/>
  <c r="I136" i="25"/>
  <c r="K136" i="25" s="1"/>
  <c r="I135" i="25"/>
  <c r="AB133" i="25"/>
  <c r="W133" i="25"/>
  <c r="W467" i="25" s="1"/>
  <c r="S132" i="25"/>
  <c r="I132" i="25"/>
  <c r="K132" i="25" s="1"/>
  <c r="I131" i="25"/>
  <c r="K131" i="25" s="1"/>
  <c r="I130" i="25"/>
  <c r="K130" i="25" s="1"/>
  <c r="S129" i="25"/>
  <c r="I129" i="25"/>
  <c r="K129" i="25" s="1"/>
  <c r="S128" i="25"/>
  <c r="I128" i="25"/>
  <c r="K128" i="25" s="1"/>
  <c r="S127" i="25"/>
  <c r="I127" i="25"/>
  <c r="K127" i="25" s="1"/>
  <c r="S126" i="25"/>
  <c r="I126" i="25"/>
  <c r="AB124" i="25"/>
  <c r="S123" i="25"/>
  <c r="I123" i="25"/>
  <c r="K123" i="25" s="1"/>
  <c r="S122" i="25"/>
  <c r="I122" i="25"/>
  <c r="K122" i="25" s="1"/>
  <c r="I121" i="25"/>
  <c r="W114" i="25"/>
  <c r="I114" i="25"/>
  <c r="K114" i="25" s="1"/>
  <c r="I113" i="25"/>
  <c r="I111" i="25"/>
  <c r="K111" i="25" s="1"/>
  <c r="I110" i="25"/>
  <c r="K110" i="25" s="1"/>
  <c r="W109" i="25"/>
  <c r="I109" i="25"/>
  <c r="K109" i="25" s="1"/>
  <c r="I108" i="25"/>
  <c r="K108" i="25" s="1"/>
  <c r="I104" i="25"/>
  <c r="K104" i="25" s="1"/>
  <c r="I102" i="25"/>
  <c r="I101" i="25"/>
  <c r="K101" i="25" s="1"/>
  <c r="I99" i="25"/>
  <c r="K99" i="25" s="1"/>
  <c r="I98" i="25"/>
  <c r="K98" i="25" s="1"/>
  <c r="I97" i="25"/>
  <c r="K97" i="25" s="1"/>
  <c r="I96" i="25"/>
  <c r="S93" i="25"/>
  <c r="I93" i="25"/>
  <c r="K93" i="25" s="1"/>
  <c r="S92" i="25"/>
  <c r="I92" i="25"/>
  <c r="K92" i="25" s="1"/>
  <c r="S91" i="25"/>
  <c r="I91" i="25"/>
  <c r="K91" i="25" s="1"/>
  <c r="I89" i="25"/>
  <c r="K89" i="25" s="1"/>
  <c r="S88" i="25"/>
  <c r="I88" i="25"/>
  <c r="K88" i="25" s="1"/>
  <c r="I87" i="25"/>
  <c r="K87" i="25" s="1"/>
  <c r="S86" i="25"/>
  <c r="I86" i="25"/>
  <c r="K86" i="25" s="1"/>
  <c r="S85" i="25"/>
  <c r="I85" i="25"/>
  <c r="K85" i="25" s="1"/>
  <c r="S84" i="25"/>
  <c r="I84" i="25"/>
  <c r="K84" i="25" s="1"/>
  <c r="S83" i="25"/>
  <c r="I83" i="25"/>
  <c r="K83" i="25" s="1"/>
  <c r="I82" i="25"/>
  <c r="K82" i="25" s="1"/>
  <c r="S81" i="25"/>
  <c r="I81" i="25"/>
  <c r="K81" i="25" s="1"/>
  <c r="S80" i="25"/>
  <c r="I80" i="25"/>
  <c r="K80" i="25" s="1"/>
  <c r="AB78" i="25"/>
  <c r="S77" i="25"/>
  <c r="I77" i="25"/>
  <c r="I76" i="25"/>
  <c r="AB71" i="25"/>
  <c r="I70" i="25"/>
  <c r="K70" i="25" s="1"/>
  <c r="I69" i="25"/>
  <c r="I68" i="25"/>
  <c r="K68" i="25" s="1"/>
  <c r="I67" i="25"/>
  <c r="AB65" i="25"/>
  <c r="I64" i="25"/>
  <c r="K64" i="25" s="1"/>
  <c r="I63" i="25"/>
  <c r="K63" i="25" s="1"/>
  <c r="I62" i="25"/>
  <c r="K62" i="25" s="1"/>
  <c r="I61" i="25"/>
  <c r="I58" i="25"/>
  <c r="K58" i="25" s="1"/>
  <c r="S56" i="25"/>
  <c r="I56" i="25"/>
  <c r="I55" i="25"/>
  <c r="K55" i="25" s="1"/>
  <c r="S54" i="25"/>
  <c r="I54" i="25"/>
  <c r="K54" i="25" s="1"/>
  <c r="I53" i="25"/>
  <c r="K53" i="25" s="1"/>
  <c r="I51" i="25"/>
  <c r="K51" i="25" s="1"/>
  <c r="I52" i="25"/>
  <c r="K52" i="25" s="1"/>
  <c r="S50" i="25"/>
  <c r="I50" i="25"/>
  <c r="K50" i="25" s="1"/>
  <c r="I49" i="25"/>
  <c r="K49" i="25" s="1"/>
  <c r="S48" i="25"/>
  <c r="I48" i="25"/>
  <c r="K48" i="25" s="1"/>
  <c r="S47" i="25"/>
  <c r="I47" i="25"/>
  <c r="AB45" i="25"/>
  <c r="W45" i="25"/>
  <c r="W72" i="25" s="1"/>
  <c r="H45" i="25"/>
  <c r="S44" i="25"/>
  <c r="I44" i="25"/>
  <c r="I43" i="25"/>
  <c r="AC283" i="25" l="1"/>
  <c r="O372" i="25"/>
  <c r="AC81" i="25"/>
  <c r="O129" i="25"/>
  <c r="AC155" i="25"/>
  <c r="O295" i="25"/>
  <c r="AC203" i="25"/>
  <c r="AC252" i="25"/>
  <c r="O330" i="25"/>
  <c r="M340" i="25"/>
  <c r="AC365" i="25"/>
  <c r="M130" i="25"/>
  <c r="O23" i="25"/>
  <c r="AC152" i="25"/>
  <c r="AC156" i="25"/>
  <c r="AC204" i="25"/>
  <c r="O253" i="25"/>
  <c r="AC253" i="25"/>
  <c r="AC331" i="25"/>
  <c r="M336" i="25"/>
  <c r="AC52" i="25"/>
  <c r="O21" i="25"/>
  <c r="AC279" i="25"/>
  <c r="O325" i="25"/>
  <c r="AC83" i="25"/>
  <c r="M87" i="25"/>
  <c r="M131" i="25"/>
  <c r="O18" i="25"/>
  <c r="AC157" i="25"/>
  <c r="AC162" i="25"/>
  <c r="M297" i="25"/>
  <c r="M199" i="25"/>
  <c r="AC199" i="25"/>
  <c r="AC214" i="25"/>
  <c r="AC231" i="25"/>
  <c r="O273" i="25"/>
  <c r="O280" i="25"/>
  <c r="AC280" i="25"/>
  <c r="AC337" i="25"/>
  <c r="M257" i="25"/>
  <c r="O13" i="25"/>
  <c r="AC49" i="25"/>
  <c r="AC88" i="25"/>
  <c r="O127" i="25"/>
  <c r="O132" i="25"/>
  <c r="O184" i="25"/>
  <c r="O193" i="25"/>
  <c r="M200" i="25"/>
  <c r="AC200" i="25"/>
  <c r="AC205" i="25"/>
  <c r="AC230" i="25"/>
  <c r="AC254" i="25"/>
  <c r="O159" i="25"/>
  <c r="AC159" i="25"/>
  <c r="O17" i="25"/>
  <c r="AC290" i="25"/>
  <c r="AC272" i="25"/>
  <c r="O122" i="25"/>
  <c r="AC122" i="25"/>
  <c r="M19" i="25"/>
  <c r="AC158" i="25"/>
  <c r="M256" i="25"/>
  <c r="AC275" i="25"/>
  <c r="O282" i="25"/>
  <c r="AC370" i="25"/>
  <c r="AC58" i="25"/>
  <c r="O123" i="25"/>
  <c r="AC234" i="25"/>
  <c r="O86" i="25"/>
  <c r="Y86" i="25"/>
  <c r="M22" i="25"/>
  <c r="AC22" i="25"/>
  <c r="AC284" i="25"/>
  <c r="O80" i="25"/>
  <c r="O128" i="25"/>
  <c r="AC20" i="25"/>
  <c r="O154" i="25"/>
  <c r="AC154" i="25"/>
  <c r="O294" i="25"/>
  <c r="O186" i="25"/>
  <c r="O194" i="25"/>
  <c r="AC233" i="25"/>
  <c r="M255" i="25"/>
  <c r="M339" i="25"/>
  <c r="M371" i="25"/>
  <c r="AC265" i="25"/>
  <c r="AC245" i="25"/>
  <c r="AC219" i="25"/>
  <c r="AC220" i="25"/>
  <c r="AC216" i="25"/>
  <c r="AC217" i="25"/>
  <c r="AC347" i="25"/>
  <c r="AC317" i="25"/>
  <c r="AC244" i="25"/>
  <c r="AC172" i="25"/>
  <c r="AC114" i="25"/>
  <c r="AC104" i="25"/>
  <c r="AC101" i="25"/>
  <c r="AC98" i="25"/>
  <c r="AC99" i="25"/>
  <c r="M47" i="26"/>
  <c r="X47" i="26" s="1"/>
  <c r="Y47" i="26" s="1"/>
  <c r="AA47" i="26" s="1"/>
  <c r="AC47" i="26"/>
  <c r="Q522" i="26"/>
  <c r="U522" i="26"/>
  <c r="I522" i="26"/>
  <c r="M326" i="25"/>
  <c r="AC326" i="25"/>
  <c r="O231" i="25"/>
  <c r="S236" i="25"/>
  <c r="W246" i="25"/>
  <c r="W247" i="25" s="1"/>
  <c r="S78" i="25"/>
  <c r="W142" i="25"/>
  <c r="W143" i="25" s="1"/>
  <c r="W221" i="25"/>
  <c r="W222" i="25" s="1"/>
  <c r="S227" i="25"/>
  <c r="W387" i="25"/>
  <c r="W388" i="25" s="1"/>
  <c r="W266" i="25"/>
  <c r="W267" i="25" s="1"/>
  <c r="S362" i="25"/>
  <c r="W319" i="25"/>
  <c r="W320" i="25" s="1"/>
  <c r="S45" i="25"/>
  <c r="W353" i="25"/>
  <c r="W354" i="25" s="1"/>
  <c r="S236" i="26"/>
  <c r="I236" i="26"/>
  <c r="K244" i="26"/>
  <c r="AC246" i="26"/>
  <c r="M103" i="26"/>
  <c r="X103" i="26" s="1"/>
  <c r="AC143" i="26"/>
  <c r="AC166" i="26" s="1"/>
  <c r="K166" i="26"/>
  <c r="AC107" i="26"/>
  <c r="K235" i="26"/>
  <c r="AC174" i="26"/>
  <c r="AC195" i="26" s="1"/>
  <c r="K195" i="26"/>
  <c r="K107" i="26"/>
  <c r="Y92" i="26"/>
  <c r="M93" i="26"/>
  <c r="O460" i="25"/>
  <c r="W116" i="25"/>
  <c r="W117" i="25" s="1"/>
  <c r="O461" i="25"/>
  <c r="W463" i="25"/>
  <c r="W464" i="25" s="1"/>
  <c r="AA459" i="25"/>
  <c r="S124" i="25"/>
  <c r="I189" i="25"/>
  <c r="Q171" i="26"/>
  <c r="AC226" i="27"/>
  <c r="S150" i="25"/>
  <c r="I124" i="25"/>
  <c r="I14" i="25"/>
  <c r="I31" i="25"/>
  <c r="S163" i="25"/>
  <c r="S327" i="25"/>
  <c r="S26" i="25"/>
  <c r="S39" i="25" s="1"/>
  <c r="M81" i="26"/>
  <c r="X81" i="26" s="1"/>
  <c r="K94" i="26"/>
  <c r="AC94" i="26"/>
  <c r="U367" i="26"/>
  <c r="W171" i="26"/>
  <c r="W167" i="26" s="1"/>
  <c r="W523" i="26"/>
  <c r="U170" i="26"/>
  <c r="U167" i="26" s="1"/>
  <c r="I523" i="26"/>
  <c r="AB469" i="25"/>
  <c r="H247" i="25"/>
  <c r="H466" i="25"/>
  <c r="H465" i="25" s="1"/>
  <c r="Q247" i="25"/>
  <c r="Q466" i="25"/>
  <c r="Q468" i="25"/>
  <c r="AB466" i="25"/>
  <c r="W466" i="25"/>
  <c r="S59" i="25"/>
  <c r="S72" i="25" s="1"/>
  <c r="I211" i="25"/>
  <c r="S258" i="25"/>
  <c r="S267" i="25" s="1"/>
  <c r="I59" i="25"/>
  <c r="K96" i="25"/>
  <c r="I105" i="25"/>
  <c r="K126" i="25"/>
  <c r="I133" i="25"/>
  <c r="I26" i="25"/>
  <c r="K238" i="25"/>
  <c r="I240" i="25"/>
  <c r="K242" i="25"/>
  <c r="I246" i="25"/>
  <c r="I327" i="25"/>
  <c r="I341" i="25"/>
  <c r="O338" i="25"/>
  <c r="M338" i="25"/>
  <c r="AB348" i="25"/>
  <c r="AB354" i="25" s="1"/>
  <c r="K358" i="25"/>
  <c r="I362" i="25"/>
  <c r="M380" i="25"/>
  <c r="M387" i="25" s="1"/>
  <c r="I387" i="25"/>
  <c r="K76" i="25"/>
  <c r="I78" i="25"/>
  <c r="I116" i="25"/>
  <c r="S133" i="25"/>
  <c r="K33" i="25"/>
  <c r="I38" i="25"/>
  <c r="K147" i="25"/>
  <c r="I150" i="25"/>
  <c r="I163" i="25"/>
  <c r="K170" i="25"/>
  <c r="I178" i="25"/>
  <c r="S206" i="25"/>
  <c r="I276" i="25"/>
  <c r="S341" i="25"/>
  <c r="K165" i="25"/>
  <c r="I168" i="25"/>
  <c r="I309" i="25"/>
  <c r="I319" i="25"/>
  <c r="K43" i="25"/>
  <c r="I45" i="25"/>
  <c r="K61" i="25"/>
  <c r="I65" i="25"/>
  <c r="I142" i="25"/>
  <c r="I299" i="25"/>
  <c r="S276" i="25"/>
  <c r="K350" i="25"/>
  <c r="I353" i="25"/>
  <c r="K376" i="25"/>
  <c r="I378" i="25"/>
  <c r="S464" i="25"/>
  <c r="K229" i="25"/>
  <c r="I236" i="25"/>
  <c r="K67" i="25"/>
  <c r="I71" i="25"/>
  <c r="Q39" i="25"/>
  <c r="W38" i="25"/>
  <c r="W39" i="25" s="1"/>
  <c r="S299" i="25"/>
  <c r="K264" i="25"/>
  <c r="I266" i="25"/>
  <c r="K445" i="25"/>
  <c r="I453" i="25"/>
  <c r="K94" i="25"/>
  <c r="I94" i="25"/>
  <c r="S189" i="25"/>
  <c r="K260" i="25"/>
  <c r="I262" i="25"/>
  <c r="I374" i="25"/>
  <c r="K455" i="25"/>
  <c r="I463" i="25"/>
  <c r="S94" i="25"/>
  <c r="K135" i="25"/>
  <c r="I137" i="25"/>
  <c r="H39" i="25"/>
  <c r="K213" i="25"/>
  <c r="I221" i="25"/>
  <c r="K251" i="25"/>
  <c r="I258" i="25"/>
  <c r="K343" i="25"/>
  <c r="I348" i="25"/>
  <c r="S374" i="25"/>
  <c r="AC300" i="26"/>
  <c r="AC305" i="26" s="1"/>
  <c r="K201" i="25"/>
  <c r="I206" i="25"/>
  <c r="M174" i="26"/>
  <c r="AC328" i="26"/>
  <c r="AC463" i="26"/>
  <c r="AC464" i="26" s="1"/>
  <c r="M463" i="26"/>
  <c r="M464" i="26" s="1"/>
  <c r="AC251" i="26"/>
  <c r="K277" i="26"/>
  <c r="AC256" i="26"/>
  <c r="AC255" i="26"/>
  <c r="S465" i="26"/>
  <c r="I465" i="26"/>
  <c r="Q367" i="26"/>
  <c r="Q465" i="26"/>
  <c r="U465" i="26"/>
  <c r="M105" i="26"/>
  <c r="X105" i="26" s="1"/>
  <c r="Y105" i="26" s="1"/>
  <c r="AA105" i="26" s="1"/>
  <c r="K169" i="26"/>
  <c r="M279" i="26"/>
  <c r="X279" i="26" s="1"/>
  <c r="M330" i="26"/>
  <c r="X330" i="26" s="1"/>
  <c r="AC330" i="26"/>
  <c r="AC360" i="26" s="1"/>
  <c r="M286" i="26"/>
  <c r="M504" i="26"/>
  <c r="K510" i="26"/>
  <c r="AC419" i="26"/>
  <c r="K460" i="26"/>
  <c r="AC286" i="26"/>
  <c r="AC510" i="26"/>
  <c r="I171" i="26"/>
  <c r="I170" i="26"/>
  <c r="K48" i="26"/>
  <c r="M239" i="26"/>
  <c r="K79" i="26"/>
  <c r="I367" i="26"/>
  <c r="AB170" i="26"/>
  <c r="AB167" i="26" s="1"/>
  <c r="Q170" i="26"/>
  <c r="K305" i="26"/>
  <c r="K328" i="26"/>
  <c r="K367" i="26" s="1"/>
  <c r="M109" i="26"/>
  <c r="M126" i="26" s="1"/>
  <c r="K126" i="26"/>
  <c r="M143" i="26"/>
  <c r="M166" i="26" s="1"/>
  <c r="K60" i="26"/>
  <c r="K168" i="26" s="1"/>
  <c r="M328" i="26"/>
  <c r="K298" i="26"/>
  <c r="K33" i="26"/>
  <c r="I53" i="26"/>
  <c r="I49" i="26" s="1"/>
  <c r="Y285" i="26"/>
  <c r="K56" i="25"/>
  <c r="AC60" i="26"/>
  <c r="AC168" i="26" s="1"/>
  <c r="M419" i="26"/>
  <c r="X419" i="26" s="1"/>
  <c r="M370" i="26"/>
  <c r="AC370" i="26"/>
  <c r="AC417" i="26" s="1"/>
  <c r="M180" i="26"/>
  <c r="X180" i="26" s="1"/>
  <c r="Y180" i="26" s="1"/>
  <c r="AA180" i="26" s="1"/>
  <c r="M197" i="26"/>
  <c r="M28" i="26"/>
  <c r="X28" i="26" s="1"/>
  <c r="Y28" i="26" s="1"/>
  <c r="AA28" i="26" s="1"/>
  <c r="M301" i="26"/>
  <c r="X301" i="26" s="1"/>
  <c r="Y301" i="26" s="1"/>
  <c r="AA301" i="26" s="1"/>
  <c r="AC514" i="26"/>
  <c r="I518" i="26"/>
  <c r="AB224" i="27"/>
  <c r="K47" i="27"/>
  <c r="X40" i="27"/>
  <c r="Y33" i="27"/>
  <c r="AA33" i="27" s="1"/>
  <c r="X195" i="27"/>
  <c r="Y195" i="27" s="1"/>
  <c r="AA195" i="27" s="1"/>
  <c r="X57" i="27"/>
  <c r="Y57" i="27" s="1"/>
  <c r="AA57" i="27" s="1"/>
  <c r="X111" i="27"/>
  <c r="Y111" i="27" s="1"/>
  <c r="AA111" i="27" s="1"/>
  <c r="X109" i="27"/>
  <c r="Y109" i="27" s="1"/>
  <c r="AA109" i="27" s="1"/>
  <c r="X128" i="27"/>
  <c r="Y128" i="27" s="1"/>
  <c r="AA128" i="27" s="1"/>
  <c r="X87" i="27"/>
  <c r="Y87" i="27" s="1"/>
  <c r="AA87" i="27" s="1"/>
  <c r="X107" i="27"/>
  <c r="Y107" i="27" s="1"/>
  <c r="AA107" i="27" s="1"/>
  <c r="S224" i="27"/>
  <c r="K70" i="27"/>
  <c r="AC69" i="27"/>
  <c r="AC70" i="27" s="1"/>
  <c r="I224" i="27"/>
  <c r="AC40" i="27"/>
  <c r="O272" i="25"/>
  <c r="K301" i="25"/>
  <c r="O275" i="25"/>
  <c r="AC109" i="26"/>
  <c r="AC126" i="26" s="1"/>
  <c r="AC451" i="26"/>
  <c r="AC513" i="26"/>
  <c r="M298" i="25"/>
  <c r="AC298" i="25"/>
  <c r="K69" i="25"/>
  <c r="K183" i="25"/>
  <c r="M30" i="26"/>
  <c r="X30" i="26" s="1"/>
  <c r="Y30" i="26" s="1"/>
  <c r="AA30" i="26" s="1"/>
  <c r="AC293" i="26"/>
  <c r="M22" i="26"/>
  <c r="X22" i="26" s="1"/>
  <c r="Y22" i="26" s="1"/>
  <c r="AA22" i="26" s="1"/>
  <c r="AC285" i="26"/>
  <c r="M43" i="26"/>
  <c r="X43" i="26" s="1"/>
  <c r="Y43" i="26" s="1"/>
  <c r="AA43" i="26" s="1"/>
  <c r="AC43" i="26"/>
  <c r="M451" i="26"/>
  <c r="S518" i="26"/>
  <c r="H49" i="26"/>
  <c r="M132" i="26"/>
  <c r="M133" i="26" s="1"/>
  <c r="M141" i="26" s="1"/>
  <c r="K517" i="26"/>
  <c r="M38" i="26"/>
  <c r="X38" i="26" s="1"/>
  <c r="Y38" i="26" s="1"/>
  <c r="AA38" i="26" s="1"/>
  <c r="M44" i="26"/>
  <c r="X44" i="26" s="1"/>
  <c r="Y44" i="26" s="1"/>
  <c r="AA44" i="26" s="1"/>
  <c r="AC41" i="26"/>
  <c r="K144" i="27"/>
  <c r="K225" i="27"/>
  <c r="AB49" i="26"/>
  <c r="O255" i="25"/>
  <c r="K307" i="25"/>
  <c r="K318" i="25"/>
  <c r="K261" i="25"/>
  <c r="K311" i="25"/>
  <c r="K346" i="25"/>
  <c r="K351" i="25"/>
  <c r="K386" i="25"/>
  <c r="K139" i="25"/>
  <c r="K35" i="25"/>
  <c r="K171" i="25"/>
  <c r="K208" i="25"/>
  <c r="K243" i="25"/>
  <c r="K312" i="25"/>
  <c r="K316" i="25"/>
  <c r="K377" i="25"/>
  <c r="K383" i="25"/>
  <c r="K446" i="25"/>
  <c r="K448" i="25"/>
  <c r="K450" i="25"/>
  <c r="K452" i="25"/>
  <c r="K102" i="25"/>
  <c r="K306" i="25"/>
  <c r="K308" i="25"/>
  <c r="K381" i="25"/>
  <c r="K113" i="25"/>
  <c r="K28" i="25"/>
  <c r="K30" i="25"/>
  <c r="K36" i="25"/>
  <c r="K177" i="25"/>
  <c r="K215" i="25"/>
  <c r="K218" i="25"/>
  <c r="K382" i="25"/>
  <c r="K447" i="25"/>
  <c r="K449" i="25"/>
  <c r="K451" i="25"/>
  <c r="K226" i="27"/>
  <c r="K227" i="27"/>
  <c r="U518" i="26"/>
  <c r="AC197" i="26"/>
  <c r="M135" i="27"/>
  <c r="M184" i="25"/>
  <c r="AB222" i="25"/>
  <c r="AB143" i="25"/>
  <c r="H72" i="25"/>
  <c r="AB72" i="25"/>
  <c r="AB94" i="25"/>
  <c r="AB467" i="25" s="1"/>
  <c r="AB39" i="25"/>
  <c r="AB247" i="25"/>
  <c r="K16" i="25"/>
  <c r="M361" i="25"/>
  <c r="O361" i="25"/>
  <c r="O331" i="25"/>
  <c r="K226" i="25"/>
  <c r="AC115" i="27"/>
  <c r="M63" i="27"/>
  <c r="AC209" i="27"/>
  <c r="M97" i="27"/>
  <c r="M205" i="27"/>
  <c r="AC163" i="27"/>
  <c r="AC125" i="27"/>
  <c r="AC225" i="27" s="1"/>
  <c r="M192" i="27"/>
  <c r="M173" i="27"/>
  <c r="X30" i="27"/>
  <c r="Y23" i="27"/>
  <c r="M148" i="27"/>
  <c r="AA32" i="27"/>
  <c r="M114" i="27"/>
  <c r="Y127" i="27"/>
  <c r="M162" i="27"/>
  <c r="Y194" i="27"/>
  <c r="M21" i="27"/>
  <c r="M125" i="27"/>
  <c r="M81" i="27"/>
  <c r="K209" i="27"/>
  <c r="M155" i="27"/>
  <c r="X53" i="27"/>
  <c r="Y50" i="27"/>
  <c r="M143" i="27"/>
  <c r="Y83" i="27"/>
  <c r="K115" i="27"/>
  <c r="M69" i="27"/>
  <c r="Y55" i="27"/>
  <c r="K163" i="27"/>
  <c r="M208" i="27"/>
  <c r="M228" i="27" s="1"/>
  <c r="Y57" i="26"/>
  <c r="AA57" i="26" s="1"/>
  <c r="M512" i="26"/>
  <c r="X512" i="26" s="1"/>
  <c r="Y512" i="26" s="1"/>
  <c r="Y517" i="26" s="1"/>
  <c r="AC512" i="26"/>
  <c r="AA19" i="26"/>
  <c r="AA50" i="26" s="1"/>
  <c r="M362" i="26"/>
  <c r="M366" i="26" s="1"/>
  <c r="AC362" i="26"/>
  <c r="AC366" i="26" s="1"/>
  <c r="M21" i="26"/>
  <c r="AC21" i="26"/>
  <c r="Y19" i="26"/>
  <c r="Y50" i="26" s="1"/>
  <c r="X309" i="26"/>
  <c r="X328" i="26" s="1"/>
  <c r="X300" i="26"/>
  <c r="AC76" i="26"/>
  <c r="AC79" i="26" s="1"/>
  <c r="M76" i="26"/>
  <c r="M241" i="26"/>
  <c r="X339" i="26"/>
  <c r="M218" i="26"/>
  <c r="X218" i="26" s="1"/>
  <c r="Y218" i="26" s="1"/>
  <c r="AA218" i="26" s="1"/>
  <c r="AC36" i="26"/>
  <c r="M36" i="26"/>
  <c r="M277" i="26"/>
  <c r="AC62" i="26"/>
  <c r="AC74" i="26" s="1"/>
  <c r="AC169" i="26" s="1"/>
  <c r="M62" i="26"/>
  <c r="H167" i="26"/>
  <c r="M24" i="25"/>
  <c r="O24" i="25"/>
  <c r="AC315" i="25"/>
  <c r="O315" i="25"/>
  <c r="M49" i="25"/>
  <c r="O49" i="25"/>
  <c r="M20" i="25"/>
  <c r="O20" i="25"/>
  <c r="M161" i="25"/>
  <c r="O161" i="25"/>
  <c r="AC460" i="25"/>
  <c r="O29" i="25"/>
  <c r="AC29" i="25"/>
  <c r="O365" i="25"/>
  <c r="M365" i="25"/>
  <c r="M89" i="25"/>
  <c r="O89" i="25"/>
  <c r="O37" i="25"/>
  <c r="X37" i="25" s="1"/>
  <c r="Y37" i="25" s="1"/>
  <c r="AC37" i="25"/>
  <c r="AC352" i="25"/>
  <c r="O352" i="25"/>
  <c r="X352" i="25" s="1"/>
  <c r="Y352" i="25" s="1"/>
  <c r="O136" i="25"/>
  <c r="AC136" i="25"/>
  <c r="AB105" i="25"/>
  <c r="AB267" i="25"/>
  <c r="AB320" i="25"/>
  <c r="O87" i="25"/>
  <c r="AC305" i="25"/>
  <c r="M193" i="25"/>
  <c r="O326" i="25"/>
  <c r="AB388" i="25"/>
  <c r="K47" i="25"/>
  <c r="M128" i="25"/>
  <c r="M23" i="25"/>
  <c r="X23" i="25" s="1"/>
  <c r="Y23" i="25" s="1"/>
  <c r="M280" i="25"/>
  <c r="X280" i="25" s="1"/>
  <c r="Y280" i="25" s="1"/>
  <c r="O84" i="25"/>
  <c r="M84" i="25"/>
  <c r="O88" i="25"/>
  <c r="M88" i="25"/>
  <c r="O97" i="25"/>
  <c r="O101" i="25"/>
  <c r="O114" i="25"/>
  <c r="X114" i="25" s="1"/>
  <c r="Y114" i="25" s="1"/>
  <c r="O58" i="25"/>
  <c r="M58" i="25"/>
  <c r="O62" i="25"/>
  <c r="AC62" i="25"/>
  <c r="AC64" i="25"/>
  <c r="O64" i="25"/>
  <c r="AC111" i="25"/>
  <c r="O111" i="25"/>
  <c r="O48" i="25"/>
  <c r="M48" i="25"/>
  <c r="AC48" i="25"/>
  <c r="O98" i="25"/>
  <c r="AC70" i="25"/>
  <c r="O70" i="25"/>
  <c r="AC85" i="25"/>
  <c r="O85" i="25"/>
  <c r="M85" i="25"/>
  <c r="M92" i="25"/>
  <c r="O92" i="25"/>
  <c r="X92" i="25" s="1"/>
  <c r="Y92" i="25" s="1"/>
  <c r="O50" i="25"/>
  <c r="M50" i="25"/>
  <c r="O52" i="25"/>
  <c r="M52" i="25"/>
  <c r="AC53" i="25"/>
  <c r="O53" i="25"/>
  <c r="M53" i="25"/>
  <c r="AC63" i="25"/>
  <c r="O63" i="25"/>
  <c r="AC68" i="25"/>
  <c r="O68" i="25"/>
  <c r="O91" i="25"/>
  <c r="M91" i="25"/>
  <c r="O104" i="25"/>
  <c r="AC108" i="25"/>
  <c r="O108" i="25"/>
  <c r="AC54" i="25"/>
  <c r="O54" i="25"/>
  <c r="M54" i="25"/>
  <c r="O82" i="25"/>
  <c r="M82" i="25"/>
  <c r="M93" i="25"/>
  <c r="O93" i="25"/>
  <c r="O99" i="25"/>
  <c r="K44" i="25"/>
  <c r="M55" i="25"/>
  <c r="K77" i="25"/>
  <c r="M80" i="25"/>
  <c r="M81" i="25"/>
  <c r="M83" i="25"/>
  <c r="AC86" i="25"/>
  <c r="O109" i="25"/>
  <c r="O110" i="25"/>
  <c r="AC110" i="25"/>
  <c r="K121" i="25"/>
  <c r="M122" i="25"/>
  <c r="AC128" i="25"/>
  <c r="M132" i="25"/>
  <c r="X132" i="25" s="1"/>
  <c r="Y132" i="25" s="1"/>
  <c r="M18" i="25"/>
  <c r="AC19" i="25"/>
  <c r="O22" i="25"/>
  <c r="AC23" i="25"/>
  <c r="AB179" i="25"/>
  <c r="O158" i="25"/>
  <c r="M158" i="25"/>
  <c r="O51" i="25"/>
  <c r="X51" i="25" s="1"/>
  <c r="Y51" i="25" s="1"/>
  <c r="AC109" i="25"/>
  <c r="AC141" i="25"/>
  <c r="O25" i="25"/>
  <c r="M155" i="25"/>
  <c r="O155" i="25"/>
  <c r="M160" i="25"/>
  <c r="O160" i="25"/>
  <c r="O162" i="25"/>
  <c r="M162" i="25"/>
  <c r="M44" i="25"/>
  <c r="O55" i="25"/>
  <c r="O81" i="25"/>
  <c r="O83" i="25"/>
  <c r="M86" i="25"/>
  <c r="X86" i="25" s="1"/>
  <c r="M123" i="25"/>
  <c r="AC129" i="25"/>
  <c r="M129" i="25"/>
  <c r="AC140" i="25"/>
  <c r="O140" i="25"/>
  <c r="O141" i="25"/>
  <c r="X141" i="25" s="1"/>
  <c r="Y141" i="25" s="1"/>
  <c r="K12" i="25"/>
  <c r="AC17" i="25"/>
  <c r="M17" i="25"/>
  <c r="O19" i="25"/>
  <c r="M25" i="25"/>
  <c r="AC149" i="25"/>
  <c r="AC150" i="25" s="1"/>
  <c r="O149" i="25"/>
  <c r="M149" i="25"/>
  <c r="O176" i="25"/>
  <c r="AC124" i="25"/>
  <c r="M127" i="25"/>
  <c r="AC127" i="25"/>
  <c r="AC130" i="25"/>
  <c r="O130" i="25"/>
  <c r="AC131" i="25"/>
  <c r="O131" i="25"/>
  <c r="AC132" i="25"/>
  <c r="AC13" i="25"/>
  <c r="AC14" i="25" s="1"/>
  <c r="M13" i="25"/>
  <c r="AC18" i="25"/>
  <c r="M21" i="25"/>
  <c r="AC21" i="25"/>
  <c r="AC34" i="25"/>
  <c r="O34" i="25"/>
  <c r="O173" i="25"/>
  <c r="K148" i="25"/>
  <c r="M152" i="25"/>
  <c r="K153" i="25"/>
  <c r="M156" i="25"/>
  <c r="M157" i="25"/>
  <c r="O166" i="25"/>
  <c r="O167" i="25"/>
  <c r="O174" i="25"/>
  <c r="M290" i="25"/>
  <c r="K292" i="25"/>
  <c r="X295" i="25"/>
  <c r="Y295" i="25" s="1"/>
  <c r="O317" i="25"/>
  <c r="X317" i="25" s="1"/>
  <c r="Y317" i="25" s="1"/>
  <c r="AC184" i="25"/>
  <c r="M194" i="25"/>
  <c r="AC194" i="25"/>
  <c r="O199" i="25"/>
  <c r="O200" i="25"/>
  <c r="M203" i="25"/>
  <c r="O203" i="25"/>
  <c r="O217" i="25"/>
  <c r="O220" i="25"/>
  <c r="M233" i="25"/>
  <c r="O233" i="25"/>
  <c r="O152" i="25"/>
  <c r="O156" i="25"/>
  <c r="O157" i="25"/>
  <c r="AC166" i="25"/>
  <c r="AC167" i="25"/>
  <c r="O290" i="25"/>
  <c r="AC293" i="25"/>
  <c r="O293" i="25"/>
  <c r="M296" i="25"/>
  <c r="AC296" i="25"/>
  <c r="AC192" i="25"/>
  <c r="M192" i="25"/>
  <c r="O197" i="25"/>
  <c r="O195" i="25"/>
  <c r="O205" i="25"/>
  <c r="M205" i="25"/>
  <c r="O209" i="25"/>
  <c r="AC209" i="25"/>
  <c r="O214" i="25"/>
  <c r="M230" i="25"/>
  <c r="O230" i="25"/>
  <c r="M234" i="25"/>
  <c r="O234" i="25"/>
  <c r="O245" i="25"/>
  <c r="X245" i="25" s="1"/>
  <c r="Y245" i="25" s="1"/>
  <c r="M154" i="25"/>
  <c r="X154" i="25" s="1"/>
  <c r="Y154" i="25" s="1"/>
  <c r="M159" i="25"/>
  <c r="M293" i="25"/>
  <c r="AC294" i="25"/>
  <c r="M294" i="25"/>
  <c r="O296" i="25"/>
  <c r="O297" i="25"/>
  <c r="O298" i="25"/>
  <c r="O305" i="25"/>
  <c r="X305" i="25" s="1"/>
  <c r="Y305" i="25" s="1"/>
  <c r="AC186" i="25"/>
  <c r="M186" i="25"/>
  <c r="O192" i="25"/>
  <c r="X192" i="25" s="1"/>
  <c r="Y192" i="25" s="1"/>
  <c r="AC193" i="25"/>
  <c r="M197" i="25"/>
  <c r="M195" i="25"/>
  <c r="O198" i="25"/>
  <c r="O235" i="25"/>
  <c r="X235" i="25" s="1"/>
  <c r="Y235" i="25" s="1"/>
  <c r="O252" i="25"/>
  <c r="M252" i="25"/>
  <c r="K191" i="25"/>
  <c r="O210" i="25"/>
  <c r="AC210" i="25"/>
  <c r="O219" i="25"/>
  <c r="O232" i="25"/>
  <c r="M254" i="25"/>
  <c r="O254" i="25"/>
  <c r="M204" i="25"/>
  <c r="O216" i="25"/>
  <c r="M231" i="25"/>
  <c r="O239" i="25"/>
  <c r="O256" i="25"/>
  <c r="O265" i="25"/>
  <c r="M273" i="25"/>
  <c r="M275" i="25"/>
  <c r="M282" i="25"/>
  <c r="O289" i="25"/>
  <c r="M289" i="25"/>
  <c r="O204" i="25"/>
  <c r="AC239" i="25"/>
  <c r="K271" i="25"/>
  <c r="M279" i="25"/>
  <c r="O283" i="25"/>
  <c r="M283" i="25"/>
  <c r="O284" i="25"/>
  <c r="M284" i="25"/>
  <c r="O287" i="25"/>
  <c r="AC303" i="25"/>
  <c r="O303" i="25"/>
  <c r="M253" i="25"/>
  <c r="X253" i="25" s="1"/>
  <c r="Y253" i="25" s="1"/>
  <c r="O257" i="25"/>
  <c r="M272" i="25"/>
  <c r="O279" i="25"/>
  <c r="AC288" i="25"/>
  <c r="O288" i="25"/>
  <c r="M288" i="25"/>
  <c r="AC314" i="25"/>
  <c r="O314" i="25"/>
  <c r="K278" i="25"/>
  <c r="M325" i="25"/>
  <c r="AC325" i="25"/>
  <c r="AC327" i="25" s="1"/>
  <c r="K329" i="25"/>
  <c r="M330" i="25"/>
  <c r="X330" i="25" s="1"/>
  <c r="Y330" i="25" s="1"/>
  <c r="AC330" i="25"/>
  <c r="AC334" i="25"/>
  <c r="O334" i="25"/>
  <c r="M334" i="25"/>
  <c r="O345" i="25"/>
  <c r="AC345" i="25"/>
  <c r="O369" i="25"/>
  <c r="O302" i="25"/>
  <c r="O335" i="25"/>
  <c r="M335" i="25"/>
  <c r="AC335" i="25"/>
  <c r="O337" i="25"/>
  <c r="M337" i="25"/>
  <c r="AC339" i="25"/>
  <c r="O339" i="25"/>
  <c r="X339" i="25" s="1"/>
  <c r="Y339" i="25" s="1"/>
  <c r="AC344" i="25"/>
  <c r="O344" i="25"/>
  <c r="AC367" i="25"/>
  <c r="O367" i="25"/>
  <c r="M367" i="25"/>
  <c r="O370" i="25"/>
  <c r="M370" i="25"/>
  <c r="AC313" i="25"/>
  <c r="O313" i="25"/>
  <c r="M331" i="25"/>
  <c r="AC333" i="25"/>
  <c r="O333" i="25"/>
  <c r="M333" i="25"/>
  <c r="AC304" i="25"/>
  <c r="O304" i="25"/>
  <c r="M332" i="25"/>
  <c r="AC332" i="25"/>
  <c r="O332" i="25"/>
  <c r="O340" i="25"/>
  <c r="O347" i="25"/>
  <c r="AC368" i="25"/>
  <c r="O368" i="25"/>
  <c r="M368" i="25"/>
  <c r="O336" i="25"/>
  <c r="K359" i="25"/>
  <c r="K364" i="25"/>
  <c r="O371" i="25"/>
  <c r="AC371" i="25"/>
  <c r="K324" i="25"/>
  <c r="O373" i="25"/>
  <c r="M373" i="25"/>
  <c r="AC384" i="25"/>
  <c r="O384" i="25"/>
  <c r="O385" i="25"/>
  <c r="M372" i="25"/>
  <c r="AC372" i="25"/>
  <c r="AC461" i="25"/>
  <c r="AC456" i="25"/>
  <c r="O456" i="25"/>
  <c r="M456" i="25"/>
  <c r="AC462" i="25"/>
  <c r="O462" i="25"/>
  <c r="AC457" i="25"/>
  <c r="O457" i="25"/>
  <c r="AC459" i="25"/>
  <c r="X193" i="25" l="1"/>
  <c r="Y193" i="25" s="1"/>
  <c r="S117" i="25"/>
  <c r="X186" i="25"/>
  <c r="Y186" i="25" s="1"/>
  <c r="X17" i="25"/>
  <c r="Y17" i="25" s="1"/>
  <c r="X325" i="25"/>
  <c r="Y325" i="25" s="1"/>
  <c r="X282" i="25"/>
  <c r="Y282" i="25" s="1"/>
  <c r="M170" i="25"/>
  <c r="M178" i="25" s="1"/>
  <c r="AC170" i="25"/>
  <c r="K341" i="25"/>
  <c r="X294" i="25"/>
  <c r="Y294" i="25" s="1"/>
  <c r="AA294" i="25" s="1"/>
  <c r="AC351" i="25"/>
  <c r="K258" i="25"/>
  <c r="AC251" i="25"/>
  <c r="M76" i="25"/>
  <c r="Y76" i="25"/>
  <c r="K133" i="25"/>
  <c r="K236" i="25"/>
  <c r="AC229" i="25"/>
  <c r="AC236" i="25" s="1"/>
  <c r="AC243" i="25"/>
  <c r="AC201" i="25"/>
  <c r="AC213" i="25"/>
  <c r="M147" i="25"/>
  <c r="K327" i="25"/>
  <c r="AC278" i="25"/>
  <c r="X159" i="25"/>
  <c r="Y159" i="25" s="1"/>
  <c r="X80" i="25"/>
  <c r="Y80" i="25" s="1"/>
  <c r="AA80" i="25" s="1"/>
  <c r="AC242" i="25"/>
  <c r="K163" i="25"/>
  <c r="AC153" i="25"/>
  <c r="AC226" i="25"/>
  <c r="AC227" i="25" s="1"/>
  <c r="AC312" i="25"/>
  <c r="X83" i="25"/>
  <c r="Y83" i="25" s="1"/>
  <c r="AC47" i="25"/>
  <c r="M56" i="25"/>
  <c r="AC56" i="25"/>
  <c r="AC59" i="25" s="1"/>
  <c r="X340" i="25"/>
  <c r="Y340" i="25" s="1"/>
  <c r="AA340" i="25" s="1"/>
  <c r="K276" i="25"/>
  <c r="X81" i="25"/>
  <c r="Y81" i="25" s="1"/>
  <c r="AA81" i="25" s="1"/>
  <c r="K124" i="25"/>
  <c r="AC171" i="25"/>
  <c r="M33" i="25"/>
  <c r="M38" i="25" s="1"/>
  <c r="O358" i="25"/>
  <c r="K374" i="25"/>
  <c r="O381" i="25"/>
  <c r="O350" i="25"/>
  <c r="M43" i="25"/>
  <c r="M45" i="25" s="1"/>
  <c r="AC383" i="25"/>
  <c r="O316" i="25"/>
  <c r="AC218" i="25"/>
  <c r="K522" i="26"/>
  <c r="O452" i="25"/>
  <c r="X452" i="25" s="1"/>
  <c r="O451" i="25"/>
  <c r="O450" i="25"/>
  <c r="X450" i="25" s="1"/>
  <c r="Y450" i="25" s="1"/>
  <c r="O448" i="25"/>
  <c r="X448" i="25" s="1"/>
  <c r="O447" i="25"/>
  <c r="X447" i="25" s="1"/>
  <c r="O446" i="25"/>
  <c r="O449" i="25"/>
  <c r="AC445" i="25"/>
  <c r="O382" i="25"/>
  <c r="X382" i="25" s="1"/>
  <c r="AC377" i="25"/>
  <c r="AC343" i="25"/>
  <c r="O307" i="25"/>
  <c r="X307" i="25" s="1"/>
  <c r="Y307" i="25" s="1"/>
  <c r="O308" i="25"/>
  <c r="X308" i="25" s="1"/>
  <c r="Y308" i="25" s="1"/>
  <c r="O306" i="25"/>
  <c r="K266" i="25"/>
  <c r="AC264" i="25"/>
  <c r="AC266" i="25" s="1"/>
  <c r="O261" i="25"/>
  <c r="X261" i="25" s="1"/>
  <c r="AC260" i="25"/>
  <c r="K240" i="25"/>
  <c r="AC215" i="25"/>
  <c r="AC221" i="25" s="1"/>
  <c r="K211" i="25"/>
  <c r="K168" i="25"/>
  <c r="K137" i="25"/>
  <c r="O102" i="25"/>
  <c r="X102" i="25" s="1"/>
  <c r="AC102" i="25"/>
  <c r="K65" i="25"/>
  <c r="O30" i="25"/>
  <c r="AC36" i="25"/>
  <c r="O35" i="25"/>
  <c r="X35" i="25" s="1"/>
  <c r="X298" i="25"/>
  <c r="Y298" i="25" s="1"/>
  <c r="AA298" i="25" s="1"/>
  <c r="S247" i="25"/>
  <c r="X24" i="25"/>
  <c r="Y24" i="25" s="1"/>
  <c r="AA24" i="25" s="1"/>
  <c r="AC33" i="25"/>
  <c r="X231" i="25"/>
  <c r="Y231" i="25" s="1"/>
  <c r="X337" i="25"/>
  <c r="Y337" i="25" s="1"/>
  <c r="O242" i="25"/>
  <c r="X242" i="25" s="1"/>
  <c r="Y242" i="25" s="1"/>
  <c r="X252" i="25"/>
  <c r="X203" i="25"/>
  <c r="Y203" i="25" s="1"/>
  <c r="X296" i="25"/>
  <c r="O33" i="25"/>
  <c r="X33" i="25" s="1"/>
  <c r="Y33" i="25" s="1"/>
  <c r="X48" i="25"/>
  <c r="X155" i="25"/>
  <c r="Y155" i="25" s="1"/>
  <c r="X158" i="25"/>
  <c r="X288" i="25"/>
  <c r="X332" i="25"/>
  <c r="X335" i="25"/>
  <c r="X89" i="25"/>
  <c r="X152" i="25"/>
  <c r="Y152" i="25" s="1"/>
  <c r="X333" i="25"/>
  <c r="X367" i="25"/>
  <c r="Y367" i="25" s="1"/>
  <c r="X204" i="25"/>
  <c r="X162" i="25"/>
  <c r="X84" i="25"/>
  <c r="X365" i="25"/>
  <c r="Y365" i="25" s="1"/>
  <c r="AA365" i="25" s="1"/>
  <c r="X55" i="25"/>
  <c r="X369" i="25"/>
  <c r="X283" i="25"/>
  <c r="Y283" i="25" s="1"/>
  <c r="AA283" i="25" s="1"/>
  <c r="X149" i="25"/>
  <c r="Y149" i="25" s="1"/>
  <c r="X93" i="25"/>
  <c r="X50" i="25"/>
  <c r="X49" i="25"/>
  <c r="X338" i="25"/>
  <c r="X157" i="25"/>
  <c r="X272" i="25"/>
  <c r="X456" i="25"/>
  <c r="X373" i="25"/>
  <c r="Y373" i="25" s="1"/>
  <c r="X368" i="25"/>
  <c r="Y368" i="25" s="1"/>
  <c r="X370" i="25"/>
  <c r="X287" i="25"/>
  <c r="X156" i="25"/>
  <c r="X88" i="25"/>
  <c r="X279" i="25"/>
  <c r="X233" i="25"/>
  <c r="Y233" i="25" s="1"/>
  <c r="AA233" i="25" s="1"/>
  <c r="X54" i="25"/>
  <c r="Y54" i="25" s="1"/>
  <c r="X91" i="25"/>
  <c r="X20" i="25"/>
  <c r="X334" i="25"/>
  <c r="X290" i="25"/>
  <c r="Y290" i="25" s="1"/>
  <c r="X52" i="25"/>
  <c r="X331" i="25"/>
  <c r="X275" i="25"/>
  <c r="X85" i="25"/>
  <c r="Y85" i="25" s="1"/>
  <c r="X58" i="25"/>
  <c r="Y58" i="25" s="1"/>
  <c r="X345" i="25"/>
  <c r="AA325" i="25"/>
  <c r="O251" i="25"/>
  <c r="O258" i="25" s="1"/>
  <c r="X216" i="25"/>
  <c r="X210" i="25"/>
  <c r="X230" i="25"/>
  <c r="X205" i="25"/>
  <c r="Y205" i="25" s="1"/>
  <c r="X174" i="25"/>
  <c r="X97" i="25"/>
  <c r="AA37" i="25"/>
  <c r="X446" i="25"/>
  <c r="Y446" i="25" s="1"/>
  <c r="X460" i="25"/>
  <c r="X184" i="25"/>
  <c r="AA159" i="25"/>
  <c r="X140" i="25"/>
  <c r="X457" i="25"/>
  <c r="X347" i="25"/>
  <c r="X198" i="25"/>
  <c r="AA154" i="25"/>
  <c r="X293" i="25"/>
  <c r="X167" i="25"/>
  <c r="X25" i="25"/>
  <c r="Y25" i="25" s="1"/>
  <c r="X104" i="25"/>
  <c r="X62" i="25"/>
  <c r="X315" i="25"/>
  <c r="X381" i="25"/>
  <c r="Y381" i="25" s="1"/>
  <c r="X255" i="25"/>
  <c r="X127" i="25"/>
  <c r="X29" i="25"/>
  <c r="X371" i="25"/>
  <c r="X314" i="25"/>
  <c r="X284" i="25"/>
  <c r="X265" i="25"/>
  <c r="X254" i="25"/>
  <c r="Y254" i="25" s="1"/>
  <c r="AA254" i="25" s="1"/>
  <c r="X297" i="25"/>
  <c r="X195" i="25"/>
  <c r="X166" i="25"/>
  <c r="X173" i="25"/>
  <c r="X19" i="25"/>
  <c r="X22" i="25"/>
  <c r="X110" i="25"/>
  <c r="X82" i="25"/>
  <c r="X53" i="25"/>
  <c r="X161" i="25"/>
  <c r="X273" i="25"/>
  <c r="X129" i="25"/>
  <c r="X21" i="25"/>
  <c r="X344" i="25"/>
  <c r="X257" i="25"/>
  <c r="X256" i="25"/>
  <c r="X214" i="25"/>
  <c r="X197" i="25"/>
  <c r="X176" i="25"/>
  <c r="X99" i="25"/>
  <c r="AA193" i="25"/>
  <c r="X136" i="25"/>
  <c r="X306" i="25"/>
  <c r="Y306" i="25" s="1"/>
  <c r="X316" i="25"/>
  <c r="X109" i="25"/>
  <c r="X128" i="25"/>
  <c r="X98" i="25"/>
  <c r="X385" i="25"/>
  <c r="X384" i="25"/>
  <c r="X313" i="25"/>
  <c r="X302" i="25"/>
  <c r="AA253" i="25"/>
  <c r="X289" i="25"/>
  <c r="AA295" i="25"/>
  <c r="X34" i="25"/>
  <c r="X131" i="25"/>
  <c r="AA86" i="25"/>
  <c r="X160" i="25"/>
  <c r="X111" i="25"/>
  <c r="X122" i="25"/>
  <c r="Y122" i="25" s="1"/>
  <c r="AA122" i="25" s="1"/>
  <c r="X123" i="25"/>
  <c r="X449" i="25"/>
  <c r="Y449" i="25" s="1"/>
  <c r="X462" i="25"/>
  <c r="X336" i="25"/>
  <c r="AA330" i="25"/>
  <c r="X303" i="25"/>
  <c r="X239" i="25"/>
  <c r="X232" i="25"/>
  <c r="X234" i="25"/>
  <c r="X220" i="25"/>
  <c r="AA132" i="25"/>
  <c r="X68" i="25"/>
  <c r="X70" i="25"/>
  <c r="AA114" i="25"/>
  <c r="AA280" i="25"/>
  <c r="AA352" i="25"/>
  <c r="AA282" i="25"/>
  <c r="X217" i="25"/>
  <c r="X63" i="25"/>
  <c r="X304" i="25"/>
  <c r="AA231" i="25"/>
  <c r="X219" i="25"/>
  <c r="AA186" i="25"/>
  <c r="X209" i="25"/>
  <c r="X199" i="25"/>
  <c r="X130" i="25"/>
  <c r="AA141" i="25"/>
  <c r="X108" i="25"/>
  <c r="X64" i="25"/>
  <c r="X101" i="25"/>
  <c r="AA23" i="25"/>
  <c r="X87" i="25"/>
  <c r="X361" i="25"/>
  <c r="X451" i="25"/>
  <c r="Y451" i="25" s="1"/>
  <c r="X30" i="25"/>
  <c r="Y30" i="25" s="1"/>
  <c r="X461" i="25"/>
  <c r="X326" i="25"/>
  <c r="X194" i="25"/>
  <c r="X372" i="25"/>
  <c r="X200" i="25"/>
  <c r="X18" i="25"/>
  <c r="X13" i="25"/>
  <c r="X239" i="26"/>
  <c r="M244" i="26"/>
  <c r="K236" i="26"/>
  <c r="AC235" i="26"/>
  <c r="AC236" i="26" s="1"/>
  <c r="M235" i="26"/>
  <c r="X174" i="26"/>
  <c r="X195" i="26" s="1"/>
  <c r="M195" i="26"/>
  <c r="M107" i="26"/>
  <c r="Y103" i="26"/>
  <c r="X107" i="26"/>
  <c r="X93" i="26"/>
  <c r="X94" i="26" s="1"/>
  <c r="AA92" i="26"/>
  <c r="M350" i="25"/>
  <c r="M353" i="25" s="1"/>
  <c r="AC350" i="25"/>
  <c r="AC353" i="25" s="1"/>
  <c r="S143" i="25"/>
  <c r="AC380" i="25"/>
  <c r="O380" i="25"/>
  <c r="X380" i="25" s="1"/>
  <c r="Y380" i="25" s="1"/>
  <c r="AC135" i="25"/>
  <c r="AC137" i="25" s="1"/>
  <c r="AC126" i="25"/>
  <c r="AC133" i="25" s="1"/>
  <c r="S179" i="25"/>
  <c r="Q465" i="25"/>
  <c r="Q167" i="26"/>
  <c r="O386" i="25"/>
  <c r="O229" i="25"/>
  <c r="M229" i="25"/>
  <c r="M236" i="25" s="1"/>
  <c r="M201" i="25"/>
  <c r="O238" i="25"/>
  <c r="S466" i="25"/>
  <c r="AC238" i="25"/>
  <c r="AC240" i="25" s="1"/>
  <c r="AC165" i="25"/>
  <c r="AC168" i="25" s="1"/>
  <c r="O126" i="25"/>
  <c r="S354" i="25"/>
  <c r="O343" i="25"/>
  <c r="X343" i="25" s="1"/>
  <c r="Y343" i="25" s="1"/>
  <c r="O165" i="25"/>
  <c r="M126" i="25"/>
  <c r="M227" i="27"/>
  <c r="AC47" i="27"/>
  <c r="AC227" i="27"/>
  <c r="M47" i="27"/>
  <c r="M225" i="27"/>
  <c r="M226" i="27"/>
  <c r="M94" i="26"/>
  <c r="K523" i="26"/>
  <c r="K465" i="26"/>
  <c r="X463" i="26"/>
  <c r="X464" i="26" s="1"/>
  <c r="K170" i="26"/>
  <c r="AB468" i="25"/>
  <c r="AB465" i="25" s="1"/>
  <c r="S222" i="25"/>
  <c r="S320" i="25"/>
  <c r="M251" i="25"/>
  <c r="M258" i="25" s="1"/>
  <c r="M267" i="25" s="1"/>
  <c r="AC258" i="25"/>
  <c r="AC189" i="25"/>
  <c r="M94" i="25"/>
  <c r="I468" i="25"/>
  <c r="I469" i="25"/>
  <c r="S388" i="25"/>
  <c r="S467" i="25"/>
  <c r="I467" i="25"/>
  <c r="I72" i="25"/>
  <c r="I466" i="25"/>
  <c r="W469" i="25"/>
  <c r="W465" i="25" s="1"/>
  <c r="I39" i="25"/>
  <c r="I222" i="25"/>
  <c r="O170" i="25"/>
  <c r="X170" i="25" s="1"/>
  <c r="Y170" i="25" s="1"/>
  <c r="I143" i="25"/>
  <c r="AC94" i="25"/>
  <c r="K59" i="25"/>
  <c r="I267" i="25"/>
  <c r="I320" i="25"/>
  <c r="I179" i="25"/>
  <c r="AA245" i="25"/>
  <c r="O56" i="25"/>
  <c r="O147" i="25"/>
  <c r="K150" i="25"/>
  <c r="O76" i="25"/>
  <c r="X76" i="25" s="1"/>
  <c r="K78" i="25"/>
  <c r="O16" i="25"/>
  <c r="K26" i="25"/>
  <c r="O183" i="25"/>
  <c r="K189" i="25"/>
  <c r="M455" i="25"/>
  <c r="M463" i="25" s="1"/>
  <c r="M464" i="25" s="1"/>
  <c r="K463" i="25"/>
  <c r="O43" i="25"/>
  <c r="K45" i="25"/>
  <c r="K309" i="25"/>
  <c r="I464" i="25"/>
  <c r="K221" i="25"/>
  <c r="K378" i="25"/>
  <c r="K38" i="25"/>
  <c r="I354" i="25"/>
  <c r="M139" i="25"/>
  <c r="M142" i="25" s="1"/>
  <c r="K142" i="25"/>
  <c r="K299" i="25"/>
  <c r="M311" i="25"/>
  <c r="M319" i="25" s="1"/>
  <c r="K319" i="25"/>
  <c r="K116" i="25"/>
  <c r="AC276" i="25"/>
  <c r="K453" i="25"/>
  <c r="K387" i="25"/>
  <c r="I247" i="25"/>
  <c r="AC28" i="25"/>
  <c r="K31" i="25"/>
  <c r="K71" i="25"/>
  <c r="K353" i="25"/>
  <c r="I388" i="25"/>
  <c r="K246" i="25"/>
  <c r="I117" i="25"/>
  <c r="K348" i="25"/>
  <c r="K262" i="25"/>
  <c r="K178" i="25"/>
  <c r="M358" i="25"/>
  <c r="K362" i="25"/>
  <c r="AC96" i="25"/>
  <c r="K105" i="25"/>
  <c r="M360" i="26"/>
  <c r="M367" i="26" s="1"/>
  <c r="O201" i="25"/>
  <c r="K206" i="25"/>
  <c r="AA40" i="27"/>
  <c r="Y40" i="27"/>
  <c r="AC277" i="26"/>
  <c r="M74" i="26"/>
  <c r="M169" i="26" s="1"/>
  <c r="AC33" i="26"/>
  <c r="X305" i="26"/>
  <c r="M33" i="26"/>
  <c r="I167" i="26"/>
  <c r="K518" i="26"/>
  <c r="X109" i="26"/>
  <c r="X126" i="26" s="1"/>
  <c r="M79" i="26"/>
  <c r="AC367" i="26"/>
  <c r="X286" i="26"/>
  <c r="X298" i="26" s="1"/>
  <c r="AC460" i="26"/>
  <c r="AC298" i="26"/>
  <c r="M510" i="26"/>
  <c r="X504" i="26"/>
  <c r="M48" i="26"/>
  <c r="M460" i="26"/>
  <c r="AC48" i="26"/>
  <c r="M305" i="26"/>
  <c r="Y330" i="26"/>
  <c r="X360" i="26"/>
  <c r="K171" i="26"/>
  <c r="X197" i="26"/>
  <c r="X235" i="26" s="1"/>
  <c r="X143" i="26"/>
  <c r="X166" i="26" s="1"/>
  <c r="M60" i="26"/>
  <c r="M168" i="26" s="1"/>
  <c r="AC171" i="26"/>
  <c r="Y81" i="26"/>
  <c r="M298" i="26"/>
  <c r="K53" i="26"/>
  <c r="K49" i="26" s="1"/>
  <c r="X370" i="26"/>
  <c r="X417" i="26" s="1"/>
  <c r="M417" i="26"/>
  <c r="AA285" i="26"/>
  <c r="AC517" i="26"/>
  <c r="AC518" i="26" s="1"/>
  <c r="X205" i="27"/>
  <c r="X63" i="27"/>
  <c r="X135" i="27"/>
  <c r="X97" i="27"/>
  <c r="AC452" i="25"/>
  <c r="AC311" i="25"/>
  <c r="AC450" i="25"/>
  <c r="AC449" i="25"/>
  <c r="O28" i="25"/>
  <c r="O311" i="25"/>
  <c r="O351" i="25"/>
  <c r="AC35" i="25"/>
  <c r="O218" i="25"/>
  <c r="O383" i="25"/>
  <c r="AC69" i="25"/>
  <c r="AC306" i="25"/>
  <c r="O69" i="25"/>
  <c r="AC316" i="25"/>
  <c r="AC307" i="25"/>
  <c r="AC16" i="25"/>
  <c r="AC26" i="25" s="1"/>
  <c r="AC308" i="25"/>
  <c r="O139" i="25"/>
  <c r="AC139" i="25"/>
  <c r="AC142" i="25" s="1"/>
  <c r="AC448" i="25"/>
  <c r="O377" i="25"/>
  <c r="O215" i="25"/>
  <c r="O113" i="25"/>
  <c r="AC446" i="25"/>
  <c r="AC451" i="25"/>
  <c r="AC30" i="25"/>
  <c r="O243" i="25"/>
  <c r="M226" i="25"/>
  <c r="M227" i="25" s="1"/>
  <c r="O312" i="25"/>
  <c r="O36" i="25"/>
  <c r="AC381" i="25"/>
  <c r="AC382" i="25"/>
  <c r="O171" i="25"/>
  <c r="O177" i="25"/>
  <c r="O318" i="25"/>
  <c r="AC318" i="25"/>
  <c r="O346" i="25"/>
  <c r="AC346" i="25"/>
  <c r="AC348" i="25" s="1"/>
  <c r="M183" i="25"/>
  <c r="M189" i="25" s="1"/>
  <c r="X451" i="26"/>
  <c r="X460" i="26" s="1"/>
  <c r="AC133" i="26"/>
  <c r="AC141" i="26" s="1"/>
  <c r="X132" i="26"/>
  <c r="X133" i="26" s="1"/>
  <c r="X141" i="26" s="1"/>
  <c r="AC144" i="27"/>
  <c r="X517" i="26"/>
  <c r="M115" i="27"/>
  <c r="AA512" i="26"/>
  <c r="AA517" i="26" s="1"/>
  <c r="M517" i="26"/>
  <c r="M70" i="27"/>
  <c r="K224" i="27"/>
  <c r="O135" i="25"/>
  <c r="X135" i="25" s="1"/>
  <c r="Y135" i="25" s="1"/>
  <c r="K227" i="25"/>
  <c r="AB117" i="25"/>
  <c r="AA337" i="25"/>
  <c r="AA85" i="25"/>
  <c r="O226" i="25"/>
  <c r="AA205" i="25"/>
  <c r="AA368" i="25"/>
  <c r="AA367" i="25"/>
  <c r="M16" i="25"/>
  <c r="M26" i="25" s="1"/>
  <c r="AA149" i="25"/>
  <c r="AA203" i="25"/>
  <c r="O445" i="25"/>
  <c r="AA339" i="25"/>
  <c r="AA54" i="25"/>
  <c r="AA92" i="25"/>
  <c r="Y97" i="27"/>
  <c r="AA83" i="27"/>
  <c r="AA97" i="27" s="1"/>
  <c r="M144" i="27"/>
  <c r="X162" i="27"/>
  <c r="Y157" i="27"/>
  <c r="X208" i="27"/>
  <c r="X228" i="27" s="1"/>
  <c r="Y207" i="27"/>
  <c r="Y53" i="27"/>
  <c r="AA50" i="27"/>
  <c r="AA53" i="27" s="1"/>
  <c r="X21" i="27"/>
  <c r="Y13" i="27"/>
  <c r="X114" i="27"/>
  <c r="Y99" i="27"/>
  <c r="M163" i="27"/>
  <c r="X173" i="27"/>
  <c r="Y166" i="27"/>
  <c r="X192" i="27"/>
  <c r="Y175" i="27"/>
  <c r="X69" i="27"/>
  <c r="Y65" i="27"/>
  <c r="AA65" i="27" s="1"/>
  <c r="X81" i="27"/>
  <c r="Y73" i="27"/>
  <c r="Y205" i="27"/>
  <c r="AA194" i="27"/>
  <c r="AA205" i="27" s="1"/>
  <c r="Y135" i="27"/>
  <c r="AA127" i="27"/>
  <c r="AA135" i="27" s="1"/>
  <c r="X148" i="27"/>
  <c r="Y147" i="27"/>
  <c r="M209" i="27"/>
  <c r="Y63" i="27"/>
  <c r="AA55" i="27"/>
  <c r="AA63" i="27" s="1"/>
  <c r="X143" i="27"/>
  <c r="Y137" i="27"/>
  <c r="X155" i="27"/>
  <c r="Y150" i="27"/>
  <c r="X125" i="27"/>
  <c r="Y118" i="27"/>
  <c r="AA23" i="27"/>
  <c r="AA30" i="27" s="1"/>
  <c r="Y30" i="27"/>
  <c r="X62" i="26"/>
  <c r="X74" i="26" s="1"/>
  <c r="X169" i="26" s="1"/>
  <c r="X277" i="26"/>
  <c r="Y309" i="26"/>
  <c r="Y328" i="26" s="1"/>
  <c r="Y279" i="26"/>
  <c r="X36" i="26"/>
  <c r="X48" i="26" s="1"/>
  <c r="Y339" i="26"/>
  <c r="Y419" i="26"/>
  <c r="Y300" i="26"/>
  <c r="Y305" i="26" s="1"/>
  <c r="Y239" i="26"/>
  <c r="X241" i="26"/>
  <c r="X76" i="26"/>
  <c r="X79" i="26" s="1"/>
  <c r="X21" i="26"/>
  <c r="X33" i="26" s="1"/>
  <c r="X362" i="26"/>
  <c r="X366" i="26" s="1"/>
  <c r="O47" i="25"/>
  <c r="AA155" i="25"/>
  <c r="AA373" i="25"/>
  <c r="AA83" i="25"/>
  <c r="M47" i="25"/>
  <c r="M59" i="25" s="1"/>
  <c r="O359" i="25"/>
  <c r="M359" i="25"/>
  <c r="O244" i="25"/>
  <c r="O121" i="25"/>
  <c r="M121" i="25"/>
  <c r="M124" i="25" s="1"/>
  <c r="O271" i="25"/>
  <c r="M271" i="25"/>
  <c r="M276" i="25" s="1"/>
  <c r="O12" i="25"/>
  <c r="M12" i="25"/>
  <c r="M14" i="25" s="1"/>
  <c r="K14" i="25"/>
  <c r="O61" i="25"/>
  <c r="AC61" i="25"/>
  <c r="AC65" i="25" s="1"/>
  <c r="AC107" i="25"/>
  <c r="AC116" i="25" s="1"/>
  <c r="O107" i="25"/>
  <c r="X107" i="25" s="1"/>
  <c r="Y107" i="25" s="1"/>
  <c r="M107" i="25"/>
  <c r="M116" i="25" s="1"/>
  <c r="O96" i="25"/>
  <c r="AA17" i="25"/>
  <c r="AC455" i="25"/>
  <c r="AC463" i="25" s="1"/>
  <c r="O455" i="25"/>
  <c r="O324" i="25"/>
  <c r="M324" i="25"/>
  <c r="M327" i="25" s="1"/>
  <c r="AC364" i="25"/>
  <c r="AC374" i="25" s="1"/>
  <c r="O364" i="25"/>
  <c r="M364" i="25"/>
  <c r="M374" i="25" s="1"/>
  <c r="AC301" i="25"/>
  <c r="O301" i="25"/>
  <c r="O278" i="25"/>
  <c r="M278" i="25"/>
  <c r="O208" i="25"/>
  <c r="AC208" i="25"/>
  <c r="AC211" i="25" s="1"/>
  <c r="AA192" i="25"/>
  <c r="O172" i="25"/>
  <c r="X172" i="25" s="1"/>
  <c r="Y172" i="25" s="1"/>
  <c r="AA25" i="25"/>
  <c r="AA51" i="25"/>
  <c r="AC44" i="25"/>
  <c r="AC45" i="25" s="1"/>
  <c r="O44" i="25"/>
  <c r="X44" i="25" s="1"/>
  <c r="Y44" i="25" s="1"/>
  <c r="AA58" i="25"/>
  <c r="O376" i="25"/>
  <c r="X376" i="25" s="1"/>
  <c r="Y376" i="25" s="1"/>
  <c r="AC376" i="25"/>
  <c r="O329" i="25"/>
  <c r="M329" i="25"/>
  <c r="M341" i="25" s="1"/>
  <c r="AC329" i="25"/>
  <c r="AC341" i="25" s="1"/>
  <c r="O264" i="25"/>
  <c r="O260" i="25"/>
  <c r="O213" i="25"/>
  <c r="M213" i="25"/>
  <c r="M221" i="25" s="1"/>
  <c r="O191" i="25"/>
  <c r="AC191" i="25"/>
  <c r="AC206" i="25" s="1"/>
  <c r="M191" i="25"/>
  <c r="AC292" i="25"/>
  <c r="O292" i="25"/>
  <c r="M292" i="25"/>
  <c r="AC163" i="25"/>
  <c r="O153" i="25"/>
  <c r="M153" i="25"/>
  <c r="M163" i="25" s="1"/>
  <c r="O148" i="25"/>
  <c r="M148" i="25"/>
  <c r="AC77" i="25"/>
  <c r="AC78" i="25" s="1"/>
  <c r="O77" i="25"/>
  <c r="M77" i="25"/>
  <c r="M78" i="25" s="1"/>
  <c r="AC67" i="25"/>
  <c r="O67" i="25"/>
  <c r="M67" i="25"/>
  <c r="M71" i="25" s="1"/>
  <c r="X43" i="25" l="1"/>
  <c r="Y43" i="25" s="1"/>
  <c r="Y293" i="25"/>
  <c r="AA293" i="25" s="1"/>
  <c r="Y68" i="25"/>
  <c r="AA68" i="25" s="1"/>
  <c r="Y272" i="25"/>
  <c r="AA272" i="25" s="1"/>
  <c r="Y55" i="25"/>
  <c r="AA55" i="25" s="1"/>
  <c r="Y156" i="25"/>
  <c r="AA156" i="25" s="1"/>
  <c r="Y338" i="25"/>
  <c r="AA338" i="25" s="1"/>
  <c r="Y297" i="25"/>
  <c r="AA297" i="25" s="1"/>
  <c r="Y372" i="25"/>
  <c r="AA372" i="25" s="1"/>
  <c r="Y336" i="25"/>
  <c r="AA336" i="25" s="1"/>
  <c r="Y369" i="25"/>
  <c r="AA369" i="25" s="1"/>
  <c r="Y88" i="25"/>
  <c r="AA88" i="25" s="1"/>
  <c r="X147" i="25"/>
  <c r="Y147" i="25" s="1"/>
  <c r="Y21" i="25"/>
  <c r="AA21" i="25" s="1"/>
  <c r="X358" i="25"/>
  <c r="Y358" i="25" s="1"/>
  <c r="X56" i="25"/>
  <c r="Y56" i="25" s="1"/>
  <c r="Y326" i="25"/>
  <c r="AA326" i="25" s="1"/>
  <c r="Y234" i="25"/>
  <c r="AA234" i="25" s="1"/>
  <c r="Y34" i="25"/>
  <c r="AA34" i="25" s="1"/>
  <c r="Y129" i="25"/>
  <c r="AA129" i="25" s="1"/>
  <c r="Y19" i="25"/>
  <c r="AA19" i="25" s="1"/>
  <c r="Y457" i="25"/>
  <c r="AA457" i="25" s="1"/>
  <c r="Y334" i="25"/>
  <c r="AA334" i="25" s="1"/>
  <c r="Y287" i="25"/>
  <c r="AA287" i="25" s="1"/>
  <c r="Y49" i="25"/>
  <c r="AA49" i="25" s="1"/>
  <c r="Y84" i="25"/>
  <c r="Y332" i="25"/>
  <c r="AA332" i="25" s="1"/>
  <c r="Y252" i="25"/>
  <c r="AA252" i="25" s="1"/>
  <c r="Y200" i="25"/>
  <c r="AA200" i="25" s="1"/>
  <c r="Y127" i="25"/>
  <c r="AA127" i="25" s="1"/>
  <c r="AA230" i="25"/>
  <c r="Y230" i="25"/>
  <c r="Y333" i="25"/>
  <c r="AA333" i="25" s="1"/>
  <c r="Y130" i="25"/>
  <c r="AA130" i="25" s="1"/>
  <c r="Y255" i="25"/>
  <c r="AA255" i="25" s="1"/>
  <c r="Y331" i="25"/>
  <c r="AA331" i="25" s="1"/>
  <c r="AA381" i="25"/>
  <c r="AA52" i="25"/>
  <c r="Y52" i="25"/>
  <c r="Y296" i="25"/>
  <c r="AA296" i="25" s="1"/>
  <c r="M150" i="25"/>
  <c r="M179" i="25" s="1"/>
  <c r="Y194" i="25"/>
  <c r="AA194" i="25" s="1"/>
  <c r="Y131" i="25"/>
  <c r="AA131" i="25" s="1"/>
  <c r="Y22" i="25"/>
  <c r="AA22" i="25" s="1"/>
  <c r="Y232" i="25"/>
  <c r="AA232" i="25" s="1"/>
  <c r="Y123" i="25"/>
  <c r="AA123" i="25" s="1"/>
  <c r="Y273" i="25"/>
  <c r="AA273" i="25" s="1"/>
  <c r="Y371" i="25"/>
  <c r="AA371" i="25" s="1"/>
  <c r="Y140" i="25"/>
  <c r="AA140" i="25" s="1"/>
  <c r="Y20" i="25"/>
  <c r="AA20" i="25" s="1"/>
  <c r="Y370" i="25"/>
  <c r="AA370" i="25" s="1"/>
  <c r="Y50" i="25"/>
  <c r="AA50" i="25" s="1"/>
  <c r="Y162" i="25"/>
  <c r="AA162" i="25" s="1"/>
  <c r="AA288" i="25"/>
  <c r="Y288" i="25"/>
  <c r="Y53" i="25"/>
  <c r="AA53" i="25" s="1"/>
  <c r="Y275" i="25"/>
  <c r="AA275" i="25" s="1"/>
  <c r="Y456" i="25"/>
  <c r="AA456" i="25" s="1"/>
  <c r="AA160" i="25"/>
  <c r="Y160" i="25"/>
  <c r="Y82" i="25"/>
  <c r="AA82" i="25" s="1"/>
  <c r="Y279" i="25"/>
  <c r="AA279" i="25" s="1"/>
  <c r="Y199" i="25"/>
  <c r="AA199" i="25" s="1"/>
  <c r="AA89" i="25"/>
  <c r="Y89" i="25"/>
  <c r="Y284" i="25"/>
  <c r="AA284" i="25" s="1"/>
  <c r="Y335" i="25"/>
  <c r="AA335" i="25" s="1"/>
  <c r="AC378" i="25"/>
  <c r="K267" i="25"/>
  <c r="AA13" i="25"/>
  <c r="Y13" i="25"/>
  <c r="Y128" i="25"/>
  <c r="AA128" i="25" s="1"/>
  <c r="Y197" i="25"/>
  <c r="AA197" i="25" s="1"/>
  <c r="Y91" i="25"/>
  <c r="AA91" i="25" s="1"/>
  <c r="AA93" i="25"/>
  <c r="Y93" i="25"/>
  <c r="Y204" i="25"/>
  <c r="AA204" i="25" s="1"/>
  <c r="Y158" i="25"/>
  <c r="AA158" i="25" s="1"/>
  <c r="Y256" i="25"/>
  <c r="AA256" i="25" s="1"/>
  <c r="AA48" i="25"/>
  <c r="Y48" i="25"/>
  <c r="Y257" i="25"/>
  <c r="AA257" i="25" s="1"/>
  <c r="Y361" i="25"/>
  <c r="AA361" i="25" s="1"/>
  <c r="Y198" i="25"/>
  <c r="AA198" i="25" s="1"/>
  <c r="Y157" i="25"/>
  <c r="AA157" i="25" s="1"/>
  <c r="Y87" i="25"/>
  <c r="AA87" i="25" s="1"/>
  <c r="AC38" i="25"/>
  <c r="K143" i="25"/>
  <c r="Y18" i="25"/>
  <c r="AA18" i="25" s="1"/>
  <c r="AA289" i="25"/>
  <c r="Y289" i="25"/>
  <c r="Y214" i="25"/>
  <c r="AA214" i="25" s="1"/>
  <c r="Y161" i="25"/>
  <c r="AA161" i="25" s="1"/>
  <c r="Y195" i="25"/>
  <c r="AA195" i="25" s="1"/>
  <c r="AA184" i="25"/>
  <c r="Y184" i="25"/>
  <c r="Y460" i="25"/>
  <c r="AA460" i="25" s="1"/>
  <c r="Y462" i="25"/>
  <c r="AA462" i="25" s="1"/>
  <c r="Y461" i="25"/>
  <c r="AA461" i="25" s="1"/>
  <c r="Y384" i="25"/>
  <c r="AA384" i="25" s="1"/>
  <c r="Y385" i="25"/>
  <c r="AA385" i="25" s="1"/>
  <c r="Y315" i="25"/>
  <c r="AA315" i="25" s="1"/>
  <c r="Y314" i="25"/>
  <c r="AA314" i="25" s="1"/>
  <c r="Y316" i="25"/>
  <c r="AA316" i="25" s="1"/>
  <c r="Y265" i="25"/>
  <c r="AA265" i="25" s="1"/>
  <c r="Y217" i="25"/>
  <c r="AA217" i="25" s="1"/>
  <c r="Y216" i="25"/>
  <c r="AA216" i="25" s="1"/>
  <c r="Y220" i="25"/>
  <c r="AA220" i="25" s="1"/>
  <c r="Y219" i="25"/>
  <c r="AA219" i="25" s="1"/>
  <c r="Y176" i="25"/>
  <c r="AA176" i="25" s="1"/>
  <c r="Y173" i="25"/>
  <c r="AA173" i="25" s="1"/>
  <c r="Y174" i="25"/>
  <c r="AA174" i="25" s="1"/>
  <c r="Y108" i="25"/>
  <c r="AA108" i="25" s="1"/>
  <c r="Y111" i="25"/>
  <c r="AA111" i="25" s="1"/>
  <c r="Y110" i="25"/>
  <c r="AA110" i="25" s="1"/>
  <c r="Y70" i="25"/>
  <c r="AA70" i="25" s="1"/>
  <c r="Y448" i="25"/>
  <c r="AA448" i="25" s="1"/>
  <c r="AA450" i="25"/>
  <c r="AA449" i="25"/>
  <c r="AA446" i="25"/>
  <c r="AA451" i="25"/>
  <c r="Y447" i="25"/>
  <c r="AA447" i="25" s="1"/>
  <c r="Y452" i="25"/>
  <c r="AA452" i="25" s="1"/>
  <c r="Y382" i="25"/>
  <c r="AA382" i="25" s="1"/>
  <c r="Y347" i="25"/>
  <c r="AA347" i="25" s="1"/>
  <c r="Y345" i="25"/>
  <c r="AA345" i="25" s="1"/>
  <c r="Y344" i="25"/>
  <c r="AA344" i="25" s="1"/>
  <c r="Y313" i="25"/>
  <c r="AA313" i="25" s="1"/>
  <c r="AA308" i="25"/>
  <c r="Y303" i="25"/>
  <c r="AA303" i="25" s="1"/>
  <c r="Y302" i="25"/>
  <c r="AA302" i="25" s="1"/>
  <c r="AA306" i="25"/>
  <c r="Y304" i="25"/>
  <c r="AA304" i="25" s="1"/>
  <c r="AA307" i="25"/>
  <c r="Y261" i="25"/>
  <c r="AA261" i="25" s="1"/>
  <c r="Y239" i="25"/>
  <c r="AA239" i="25" s="1"/>
  <c r="Y210" i="25"/>
  <c r="AA210" i="25" s="1"/>
  <c r="Y209" i="25"/>
  <c r="AA209" i="25" s="1"/>
  <c r="Y167" i="25"/>
  <c r="AA167" i="25" s="1"/>
  <c r="Y166" i="25"/>
  <c r="AA166" i="25" s="1"/>
  <c r="Y136" i="25"/>
  <c r="AA136" i="25" s="1"/>
  <c r="Y109" i="25"/>
  <c r="AA109" i="25" s="1"/>
  <c r="Y104" i="25"/>
  <c r="AA104" i="25" s="1"/>
  <c r="Y97" i="25"/>
  <c r="AA97" i="25" s="1"/>
  <c r="Y102" i="25"/>
  <c r="AA102" i="25" s="1"/>
  <c r="Y98" i="25"/>
  <c r="AA98" i="25" s="1"/>
  <c r="Y101" i="25"/>
  <c r="AA101" i="25" s="1"/>
  <c r="Y99" i="25"/>
  <c r="AA99" i="25" s="1"/>
  <c r="Y62" i="25"/>
  <c r="AA62" i="25" s="1"/>
  <c r="Y64" i="25"/>
  <c r="AA64" i="25" s="1"/>
  <c r="Y63" i="25"/>
  <c r="AA63" i="25" s="1"/>
  <c r="AA30" i="25"/>
  <c r="Y29" i="25"/>
  <c r="AA29" i="25" s="1"/>
  <c r="Y35" i="25"/>
  <c r="AA35" i="25" s="1"/>
  <c r="AC522" i="26"/>
  <c r="M522" i="26"/>
  <c r="X522" i="26"/>
  <c r="AC246" i="25"/>
  <c r="AC247" i="25" s="1"/>
  <c r="X139" i="25"/>
  <c r="Y139" i="25" s="1"/>
  <c r="X213" i="25"/>
  <c r="Y213" i="25" s="1"/>
  <c r="X201" i="25"/>
  <c r="Y201" i="25" s="1"/>
  <c r="X311" i="25"/>
  <c r="Y311" i="25" s="1"/>
  <c r="X47" i="25"/>
  <c r="X77" i="25"/>
  <c r="Y77" i="25" s="1"/>
  <c r="X292" i="25"/>
  <c r="Y292" i="25" s="1"/>
  <c r="X278" i="25"/>
  <c r="Y278" i="25" s="1"/>
  <c r="X229" i="25"/>
  <c r="X12" i="25"/>
  <c r="Y12" i="25" s="1"/>
  <c r="X67" i="25"/>
  <c r="Y67" i="25" s="1"/>
  <c r="X148" i="25"/>
  <c r="O453" i="25"/>
  <c r="X445" i="25"/>
  <c r="Y445" i="25" s="1"/>
  <c r="X177" i="25"/>
  <c r="X243" i="25"/>
  <c r="X351" i="25"/>
  <c r="Y351" i="25" s="1"/>
  <c r="X238" i="25"/>
  <c r="O266" i="25"/>
  <c r="X264" i="25"/>
  <c r="O309" i="25"/>
  <c r="X301" i="25"/>
  <c r="O189" i="25"/>
  <c r="X183" i="25"/>
  <c r="X191" i="25"/>
  <c r="Y191" i="25" s="1"/>
  <c r="X171" i="25"/>
  <c r="X69" i="25"/>
  <c r="O26" i="25"/>
  <c r="X16" i="25"/>
  <c r="O168" i="25"/>
  <c r="X165" i="25"/>
  <c r="O65" i="25"/>
  <c r="X61" i="25"/>
  <c r="O163" i="25"/>
  <c r="X153" i="25"/>
  <c r="Y153" i="25" s="1"/>
  <c r="O341" i="25"/>
  <c r="X329" i="25"/>
  <c r="O105" i="25"/>
  <c r="X96" i="25"/>
  <c r="O362" i="25"/>
  <c r="X359" i="25"/>
  <c r="O31" i="25"/>
  <c r="X28" i="25"/>
  <c r="Y28" i="25" s="1"/>
  <c r="X251" i="25"/>
  <c r="O124" i="25"/>
  <c r="X121" i="25"/>
  <c r="X244" i="25"/>
  <c r="O227" i="25"/>
  <c r="X226" i="25"/>
  <c r="X346" i="25"/>
  <c r="X36" i="25"/>
  <c r="O133" i="25"/>
  <c r="X126" i="25"/>
  <c r="Y126" i="25" s="1"/>
  <c r="O463" i="25"/>
  <c r="O464" i="25" s="1"/>
  <c r="X455" i="25"/>
  <c r="X377" i="25"/>
  <c r="O211" i="25"/>
  <c r="X208" i="25"/>
  <c r="O374" i="25"/>
  <c r="X364" i="25"/>
  <c r="O262" i="25"/>
  <c r="X260" i="25"/>
  <c r="O276" i="25"/>
  <c r="X271" i="25"/>
  <c r="X113" i="25"/>
  <c r="X383" i="25"/>
  <c r="X386" i="25"/>
  <c r="O327" i="25"/>
  <c r="X324" i="25"/>
  <c r="X318" i="25"/>
  <c r="X312" i="25"/>
  <c r="X215" i="25"/>
  <c r="X218" i="25"/>
  <c r="Y218" i="25" s="1"/>
  <c r="X350" i="25"/>
  <c r="Y350" i="25" s="1"/>
  <c r="Y174" i="26"/>
  <c r="Y195" i="26" s="1"/>
  <c r="M236" i="26"/>
  <c r="X244" i="26"/>
  <c r="X236" i="26"/>
  <c r="AA103" i="26"/>
  <c r="AA107" i="26" s="1"/>
  <c r="Y107" i="26"/>
  <c r="Y93" i="26"/>
  <c r="O240" i="25"/>
  <c r="M206" i="25"/>
  <c r="M222" i="25" s="1"/>
  <c r="O71" i="25"/>
  <c r="S465" i="25"/>
  <c r="O236" i="25"/>
  <c r="Y463" i="26"/>
  <c r="Y464" i="26" s="1"/>
  <c r="K167" i="26"/>
  <c r="M224" i="27"/>
  <c r="K72" i="25"/>
  <c r="AC354" i="25"/>
  <c r="X94" i="25"/>
  <c r="AC299" i="25"/>
  <c r="AC467" i="25" s="1"/>
  <c r="AC262" i="25"/>
  <c r="AC267" i="25" s="1"/>
  <c r="I465" i="25"/>
  <c r="M247" i="25"/>
  <c r="O94" i="25"/>
  <c r="M133" i="25"/>
  <c r="M143" i="25" s="1"/>
  <c r="O116" i="25"/>
  <c r="X227" i="27"/>
  <c r="X47" i="27"/>
  <c r="X225" i="27"/>
  <c r="X226" i="27"/>
  <c r="M171" i="26"/>
  <c r="Y286" i="26"/>
  <c r="AC523" i="26"/>
  <c r="M170" i="26"/>
  <c r="Y197" i="26"/>
  <c r="Y235" i="26" s="1"/>
  <c r="AC53" i="26"/>
  <c r="AC49" i="26" s="1"/>
  <c r="M523" i="26"/>
  <c r="AC466" i="25"/>
  <c r="O299" i="25"/>
  <c r="M469" i="25"/>
  <c r="AC178" i="25"/>
  <c r="AC179" i="25" s="1"/>
  <c r="K467" i="25"/>
  <c r="AC143" i="25"/>
  <c r="AC309" i="25"/>
  <c r="K354" i="25"/>
  <c r="K469" i="25"/>
  <c r="M39" i="25"/>
  <c r="AC387" i="25"/>
  <c r="AC388" i="25" s="1"/>
  <c r="K466" i="25"/>
  <c r="M299" i="25"/>
  <c r="M320" i="25" s="1"/>
  <c r="K468" i="25"/>
  <c r="O378" i="25"/>
  <c r="K179" i="25"/>
  <c r="AC222" i="25"/>
  <c r="AC453" i="25"/>
  <c r="K247" i="25"/>
  <c r="O221" i="25"/>
  <c r="M354" i="25"/>
  <c r="AA358" i="25"/>
  <c r="K388" i="25"/>
  <c r="O246" i="25"/>
  <c r="K464" i="25"/>
  <c r="K320" i="25"/>
  <c r="O178" i="25"/>
  <c r="X45" i="25"/>
  <c r="O319" i="25"/>
  <c r="AC105" i="25"/>
  <c r="AC117" i="25" s="1"/>
  <c r="O348" i="25"/>
  <c r="O59" i="25"/>
  <c r="K117" i="25"/>
  <c r="M72" i="25"/>
  <c r="M117" i="25"/>
  <c r="O137" i="25"/>
  <c r="M362" i="25"/>
  <c r="O387" i="25"/>
  <c r="O38" i="25"/>
  <c r="K39" i="25"/>
  <c r="O78" i="25"/>
  <c r="K222" i="25"/>
  <c r="AC31" i="25"/>
  <c r="AC39" i="25" s="1"/>
  <c r="O45" i="25"/>
  <c r="O353" i="25"/>
  <c r="AC71" i="25"/>
  <c r="AC72" i="25" s="1"/>
  <c r="X142" i="25"/>
  <c r="O142" i="25"/>
  <c r="AC319" i="25"/>
  <c r="O206" i="25"/>
  <c r="O150" i="25"/>
  <c r="X170" i="26"/>
  <c r="Y109" i="26"/>
  <c r="Y126" i="26" s="1"/>
  <c r="M53" i="26"/>
  <c r="M49" i="26" s="1"/>
  <c r="M518" i="26"/>
  <c r="M465" i="26"/>
  <c r="Y504" i="26"/>
  <c r="X510" i="26"/>
  <c r="X518" i="26" s="1"/>
  <c r="X465" i="26"/>
  <c r="X367" i="26"/>
  <c r="X53" i="26"/>
  <c r="X49" i="26" s="1"/>
  <c r="Y370" i="26"/>
  <c r="Y417" i="26" s="1"/>
  <c r="X60" i="26"/>
  <c r="X168" i="26" s="1"/>
  <c r="AA81" i="26"/>
  <c r="AC170" i="26"/>
  <c r="AC167" i="26" s="1"/>
  <c r="X171" i="26"/>
  <c r="Y143" i="26"/>
  <c r="Y166" i="26" s="1"/>
  <c r="AA330" i="26"/>
  <c r="Y360" i="26"/>
  <c r="Y451" i="26"/>
  <c r="Y460" i="26" s="1"/>
  <c r="Y132" i="26"/>
  <c r="Y133" i="26" s="1"/>
  <c r="Y141" i="26" s="1"/>
  <c r="X144" i="27"/>
  <c r="AA172" i="25"/>
  <c r="X209" i="27"/>
  <c r="AC224" i="27"/>
  <c r="X163" i="27"/>
  <c r="X115" i="27"/>
  <c r="Y125" i="27"/>
  <c r="AA118" i="27"/>
  <c r="AA125" i="27" s="1"/>
  <c r="Y143" i="27"/>
  <c r="AA137" i="27"/>
  <c r="AA143" i="27" s="1"/>
  <c r="AA69" i="27"/>
  <c r="Y69" i="27"/>
  <c r="Y173" i="27"/>
  <c r="AA166" i="27"/>
  <c r="AA173" i="27" s="1"/>
  <c r="Y148" i="27"/>
  <c r="AA147" i="27"/>
  <c r="AA148" i="27" s="1"/>
  <c r="AA73" i="27"/>
  <c r="AA81" i="27" s="1"/>
  <c r="Y81" i="27"/>
  <c r="Y155" i="27"/>
  <c r="AA150" i="27"/>
  <c r="AA155" i="27" s="1"/>
  <c r="AA175" i="27"/>
  <c r="AA192" i="27" s="1"/>
  <c r="Y192" i="27"/>
  <c r="Y21" i="27"/>
  <c r="AA13" i="27"/>
  <c r="AA21" i="27" s="1"/>
  <c r="X70" i="27"/>
  <c r="Y114" i="27"/>
  <c r="AA99" i="27"/>
  <c r="AA114" i="27" s="1"/>
  <c r="Y208" i="27"/>
  <c r="Y228" i="27" s="1"/>
  <c r="AA207" i="27"/>
  <c r="AA208" i="27" s="1"/>
  <c r="AA228" i="27" s="1"/>
  <c r="Y162" i="27"/>
  <c r="AA157" i="27"/>
  <c r="AA162" i="27" s="1"/>
  <c r="AA309" i="26"/>
  <c r="AA328" i="26" s="1"/>
  <c r="Y362" i="26"/>
  <c r="Y366" i="26" s="1"/>
  <c r="AA300" i="26"/>
  <c r="AA305" i="26" s="1"/>
  <c r="Y36" i="26"/>
  <c r="Y48" i="26" s="1"/>
  <c r="Y277" i="26"/>
  <c r="Y76" i="26"/>
  <c r="Y79" i="26" s="1"/>
  <c r="AA239" i="26"/>
  <c r="AA419" i="26"/>
  <c r="AA279" i="26"/>
  <c r="Y21" i="26"/>
  <c r="Y33" i="26" s="1"/>
  <c r="AA339" i="26"/>
  <c r="Y62" i="26"/>
  <c r="Y74" i="26" s="1"/>
  <c r="Y169" i="26" s="1"/>
  <c r="Y241" i="26"/>
  <c r="Y244" i="26" s="1"/>
  <c r="O14" i="25"/>
  <c r="AA77" i="25"/>
  <c r="Y94" i="25" l="1"/>
  <c r="Y171" i="25"/>
  <c r="AA171" i="25" s="1"/>
  <c r="X227" i="25"/>
  <c r="Y226" i="25"/>
  <c r="X362" i="25"/>
  <c r="Y359" i="25"/>
  <c r="X236" i="25"/>
  <c r="X247" i="25" s="1"/>
  <c r="Y229" i="25"/>
  <c r="Y236" i="25" s="1"/>
  <c r="AA84" i="25"/>
  <c r="X276" i="25"/>
  <c r="Y271" i="25"/>
  <c r="X189" i="25"/>
  <c r="Y183" i="25"/>
  <c r="Y243" i="25"/>
  <c r="AA243" i="25" s="1"/>
  <c r="Y312" i="25"/>
  <c r="AA312" i="25" s="1"/>
  <c r="X463" i="25"/>
  <c r="Y455" i="25"/>
  <c r="X124" i="25"/>
  <c r="Y121" i="25"/>
  <c r="X327" i="25"/>
  <c r="Y324" i="25"/>
  <c r="Y327" i="25" s="1"/>
  <c r="X341" i="25"/>
  <c r="Y329" i="25"/>
  <c r="Y341" i="25" s="1"/>
  <c r="X26" i="25"/>
  <c r="Y16" i="25"/>
  <c r="X59" i="25"/>
  <c r="Y47" i="25"/>
  <c r="X374" i="25"/>
  <c r="Y364" i="25"/>
  <c r="Y374" i="25" s="1"/>
  <c r="Y251" i="25"/>
  <c r="Y258" i="25" s="1"/>
  <c r="Y148" i="25"/>
  <c r="AA148" i="25" s="1"/>
  <c r="Y386" i="25"/>
  <c r="AA386" i="25" s="1"/>
  <c r="Y383" i="25"/>
  <c r="AA383" i="25" s="1"/>
  <c r="Y318" i="25"/>
  <c r="AA318" i="25" s="1"/>
  <c r="Y177" i="25"/>
  <c r="AA177" i="25" s="1"/>
  <c r="Y113" i="25"/>
  <c r="AA113" i="25" s="1"/>
  <c r="Y377" i="25"/>
  <c r="AA377" i="25" s="1"/>
  <c r="Y346" i="25"/>
  <c r="AA346" i="25" s="1"/>
  <c r="X309" i="25"/>
  <c r="Y301" i="25"/>
  <c r="X266" i="25"/>
  <c r="Y264" i="25"/>
  <c r="X262" i="25"/>
  <c r="Y260" i="25"/>
  <c r="Y262" i="25" s="1"/>
  <c r="Y244" i="25"/>
  <c r="AA244" i="25" s="1"/>
  <c r="X240" i="25"/>
  <c r="Y238" i="25"/>
  <c r="Y215" i="25"/>
  <c r="AA215" i="25" s="1"/>
  <c r="X211" i="25"/>
  <c r="Y208" i="25"/>
  <c r="X168" i="25"/>
  <c r="Y165" i="25"/>
  <c r="X105" i="25"/>
  <c r="Y96" i="25"/>
  <c r="Y69" i="25"/>
  <c r="AA69" i="25" s="1"/>
  <c r="X65" i="25"/>
  <c r="Y61" i="25"/>
  <c r="Y36" i="25"/>
  <c r="AA36" i="25" s="1"/>
  <c r="X38" i="25"/>
  <c r="X353" i="25"/>
  <c r="X354" i="25" s="1"/>
  <c r="X378" i="25"/>
  <c r="AA351" i="25"/>
  <c r="X221" i="25"/>
  <c r="X71" i="25"/>
  <c r="X72" i="25" s="1"/>
  <c r="Y240" i="25"/>
  <c r="X116" i="25"/>
  <c r="X178" i="25"/>
  <c r="O267" i="25"/>
  <c r="X387" i="25"/>
  <c r="X246" i="25"/>
  <c r="X348" i="25"/>
  <c r="AA218" i="25"/>
  <c r="Y348" i="25"/>
  <c r="Y387" i="25"/>
  <c r="Y38" i="25"/>
  <c r="Y236" i="26"/>
  <c r="AA174" i="26"/>
  <c r="AA195" i="26" s="1"/>
  <c r="Y298" i="26"/>
  <c r="Y522" i="26" s="1"/>
  <c r="AA286" i="26"/>
  <c r="AA93" i="26"/>
  <c r="AA94" i="26" s="1"/>
  <c r="Y94" i="26"/>
  <c r="O247" i="25"/>
  <c r="AA463" i="26"/>
  <c r="AA464" i="26" s="1"/>
  <c r="Y168" i="25"/>
  <c r="O117" i="25"/>
  <c r="O320" i="25"/>
  <c r="M167" i="26"/>
  <c r="Y227" i="27"/>
  <c r="X258" i="25"/>
  <c r="X133" i="25"/>
  <c r="Y133" i="25"/>
  <c r="AA126" i="25"/>
  <c r="AA133" i="25" s="1"/>
  <c r="O468" i="25"/>
  <c r="O388" i="25"/>
  <c r="O466" i="25"/>
  <c r="O354" i="25"/>
  <c r="AA227" i="27"/>
  <c r="AA47" i="27"/>
  <c r="AA225" i="27"/>
  <c r="Y47" i="27"/>
  <c r="Y225" i="27"/>
  <c r="Y226" i="27"/>
  <c r="AA226" i="27"/>
  <c r="AA109" i="26"/>
  <c r="AA126" i="26" s="1"/>
  <c r="AA197" i="26"/>
  <c r="AA235" i="26" s="1"/>
  <c r="X523" i="26"/>
  <c r="O222" i="25"/>
  <c r="AC320" i="25"/>
  <c r="O179" i="25"/>
  <c r="AC464" i="25"/>
  <c r="AC468" i="25"/>
  <c r="O143" i="25"/>
  <c r="M467" i="25"/>
  <c r="O467" i="25"/>
  <c r="M388" i="25"/>
  <c r="M466" i="25"/>
  <c r="K465" i="25"/>
  <c r="AC469" i="25"/>
  <c r="Y142" i="25"/>
  <c r="O469" i="25"/>
  <c r="AA33" i="25"/>
  <c r="O72" i="25"/>
  <c r="X150" i="25"/>
  <c r="AA170" i="25"/>
  <c r="AA43" i="25"/>
  <c r="Y150" i="25"/>
  <c r="Y78" i="25"/>
  <c r="O39" i="25"/>
  <c r="X319" i="25"/>
  <c r="X78" i="25"/>
  <c r="Y453" i="25"/>
  <c r="X453" i="25"/>
  <c r="X464" i="25" s="1"/>
  <c r="Y31" i="25"/>
  <c r="X31" i="25"/>
  <c r="X137" i="25"/>
  <c r="AA242" i="25"/>
  <c r="AA235" i="25"/>
  <c r="X299" i="25"/>
  <c r="X163" i="25"/>
  <c r="X206" i="25"/>
  <c r="AA370" i="26"/>
  <c r="AA417" i="26" s="1"/>
  <c r="Y465" i="26"/>
  <c r="Y170" i="26"/>
  <c r="Y53" i="26"/>
  <c r="Y49" i="26" s="1"/>
  <c r="Y367" i="26"/>
  <c r="X167" i="26"/>
  <c r="Y510" i="26"/>
  <c r="Y518" i="26" s="1"/>
  <c r="AA504" i="26"/>
  <c r="AA510" i="26" s="1"/>
  <c r="AA518" i="26" s="1"/>
  <c r="AA360" i="26"/>
  <c r="AA143" i="26"/>
  <c r="AA166" i="26" s="1"/>
  <c r="Y60" i="26"/>
  <c r="Y168" i="26" s="1"/>
  <c r="AA56" i="25"/>
  <c r="Y189" i="25"/>
  <c r="AA305" i="25"/>
  <c r="Y227" i="25"/>
  <c r="AA451" i="26"/>
  <c r="AA460" i="26" s="1"/>
  <c r="AA132" i="26"/>
  <c r="AA70" i="27"/>
  <c r="Y70" i="27"/>
  <c r="AA47" i="25"/>
  <c r="X224" i="27"/>
  <c r="Y26" i="25"/>
  <c r="AA317" i="25"/>
  <c r="AA115" i="27"/>
  <c r="AA209" i="27"/>
  <c r="AA163" i="27"/>
  <c r="Y209" i="27"/>
  <c r="Y163" i="27"/>
  <c r="AA144" i="27"/>
  <c r="Y115" i="27"/>
  <c r="Y144" i="27"/>
  <c r="AA76" i="26"/>
  <c r="AA79" i="26" s="1"/>
  <c r="AA36" i="26"/>
  <c r="AA48" i="26" s="1"/>
  <c r="AA277" i="26"/>
  <c r="AA62" i="26"/>
  <c r="AA74" i="26" s="1"/>
  <c r="AA169" i="26" s="1"/>
  <c r="AA21" i="26"/>
  <c r="AA33" i="26" s="1"/>
  <c r="AA362" i="26"/>
  <c r="AA366" i="26" s="1"/>
  <c r="AA241" i="26"/>
  <c r="AA244" i="26" s="1"/>
  <c r="Y71" i="25"/>
  <c r="AA350" i="25"/>
  <c r="AA353" i="25" s="1"/>
  <c r="Y276" i="25"/>
  <c r="AA380" i="25"/>
  <c r="Y124" i="25"/>
  <c r="AA152" i="25"/>
  <c r="AA76" i="25"/>
  <c r="AA78" i="25" s="1"/>
  <c r="Y105" i="25"/>
  <c r="AA343" i="25"/>
  <c r="X14" i="25"/>
  <c r="Y45" i="25"/>
  <c r="AA290" i="25"/>
  <c r="Y309" i="25"/>
  <c r="Y266" i="25"/>
  <c r="AA94" i="25"/>
  <c r="Y65" i="25"/>
  <c r="AA147" i="25"/>
  <c r="Y362" i="25"/>
  <c r="Y211" i="25"/>
  <c r="Y463" i="25"/>
  <c r="AA251" i="25" l="1"/>
  <c r="AA258" i="25" s="1"/>
  <c r="Y378" i="25"/>
  <c r="Y246" i="25"/>
  <c r="AA150" i="25"/>
  <c r="X267" i="25"/>
  <c r="AA229" i="25"/>
  <c r="AA236" i="25" s="1"/>
  <c r="Y116" i="25"/>
  <c r="Y178" i="25"/>
  <c r="AA236" i="26"/>
  <c r="AA387" i="25"/>
  <c r="AA178" i="25"/>
  <c r="AA348" i="25"/>
  <c r="AA246" i="25"/>
  <c r="AA38" i="25"/>
  <c r="X222" i="25"/>
  <c r="Y353" i="25"/>
  <c r="Y354" i="25" s="1"/>
  <c r="X388" i="25"/>
  <c r="AA238" i="25"/>
  <c r="AA240" i="25" s="1"/>
  <c r="X117" i="25"/>
  <c r="X469" i="25"/>
  <c r="Y221" i="25"/>
  <c r="Y171" i="26"/>
  <c r="Y167" i="26" s="1"/>
  <c r="AA298" i="26"/>
  <c r="AA165" i="25"/>
  <c r="AA168" i="25" s="1"/>
  <c r="AA28" i="25"/>
  <c r="AA31" i="25" s="1"/>
  <c r="X39" i="25"/>
  <c r="X143" i="25"/>
  <c r="AA171" i="26"/>
  <c r="X179" i="25"/>
  <c r="AA523" i="26"/>
  <c r="Y523" i="26"/>
  <c r="X467" i="25"/>
  <c r="AA445" i="25"/>
  <c r="AA453" i="25" s="1"/>
  <c r="X466" i="25"/>
  <c r="AC465" i="25"/>
  <c r="AA139" i="25"/>
  <c r="AA142" i="25" s="1"/>
  <c r="X468" i="25"/>
  <c r="M465" i="25"/>
  <c r="O465" i="25"/>
  <c r="Y388" i="25"/>
  <c r="AA311" i="25"/>
  <c r="AA319" i="25" s="1"/>
  <c r="Y319" i="25"/>
  <c r="Y137" i="25"/>
  <c r="Y143" i="25" s="1"/>
  <c r="AA135" i="25"/>
  <c r="AA137" i="25" s="1"/>
  <c r="Y464" i="25"/>
  <c r="X320" i="25"/>
  <c r="Y59" i="25"/>
  <c r="Y72" i="25" s="1"/>
  <c r="Y267" i="25"/>
  <c r="AA59" i="25"/>
  <c r="Y247" i="25"/>
  <c r="Y117" i="25"/>
  <c r="AA292" i="25"/>
  <c r="Y299" i="25"/>
  <c r="AA153" i="25"/>
  <c r="AA163" i="25" s="1"/>
  <c r="Y163" i="25"/>
  <c r="Y179" i="25" s="1"/>
  <c r="AA201" i="25"/>
  <c r="Y206" i="25"/>
  <c r="AA465" i="26"/>
  <c r="AA367" i="26"/>
  <c r="AA60" i="26"/>
  <c r="AA168" i="26" s="1"/>
  <c r="AA53" i="26"/>
  <c r="AA49" i="26" s="1"/>
  <c r="AA183" i="25"/>
  <c r="AA189" i="25" s="1"/>
  <c r="AA226" i="25"/>
  <c r="AA227" i="25" s="1"/>
  <c r="AA107" i="25"/>
  <c r="AA116" i="25" s="1"/>
  <c r="AA133" i="26"/>
  <c r="AA141" i="26" s="1"/>
  <c r="AA224" i="27"/>
  <c r="Y224" i="27"/>
  <c r="AA16" i="25"/>
  <c r="AA26" i="25" s="1"/>
  <c r="AA208" i="25"/>
  <c r="AA211" i="25" s="1"/>
  <c r="AA264" i="25"/>
  <c r="AA266" i="25" s="1"/>
  <c r="AA329" i="25"/>
  <c r="AA341" i="25" s="1"/>
  <c r="AA278" i="25"/>
  <c r="AA213" i="25"/>
  <c r="AA221" i="25" s="1"/>
  <c r="AA191" i="25"/>
  <c r="AA44" i="25"/>
  <c r="AA45" i="25" s="1"/>
  <c r="AA324" i="25"/>
  <c r="AA327" i="25" s="1"/>
  <c r="Y14" i="25"/>
  <c r="Y39" i="25" s="1"/>
  <c r="AA12" i="25"/>
  <c r="AA14" i="25" s="1"/>
  <c r="AA376" i="25"/>
  <c r="AA378" i="25" s="1"/>
  <c r="AA121" i="25"/>
  <c r="AA124" i="25" s="1"/>
  <c r="AA61" i="25"/>
  <c r="AA65" i="25" s="1"/>
  <c r="AA301" i="25"/>
  <c r="AA309" i="25" s="1"/>
  <c r="AA96" i="25"/>
  <c r="AA105" i="25" s="1"/>
  <c r="AA271" i="25"/>
  <c r="AA276" i="25" s="1"/>
  <c r="AA364" i="25"/>
  <c r="AA374" i="25" s="1"/>
  <c r="AA455" i="25"/>
  <c r="AA463" i="25" s="1"/>
  <c r="AA359" i="25"/>
  <c r="AA362" i="25" s="1"/>
  <c r="AA260" i="25"/>
  <c r="AA262" i="25" s="1"/>
  <c r="AA67" i="25"/>
  <c r="AA71" i="25" s="1"/>
  <c r="AA522" i="26" l="1"/>
  <c r="Y222" i="25"/>
  <c r="Y469" i="25"/>
  <c r="AA179" i="25"/>
  <c r="X465" i="25"/>
  <c r="AA469" i="25"/>
  <c r="AA354" i="25"/>
  <c r="Y320" i="25"/>
  <c r="Y468" i="25"/>
  <c r="Y466" i="25"/>
  <c r="AA466" i="25"/>
  <c r="Y467" i="25"/>
  <c r="AA267" i="25"/>
  <c r="AA468" i="25"/>
  <c r="AA143" i="25"/>
  <c r="AA388" i="25"/>
  <c r="AA39" i="25"/>
  <c r="AA299" i="25"/>
  <c r="AA320" i="25" s="1"/>
  <c r="AA464" i="25"/>
  <c r="AA247" i="25"/>
  <c r="AA206" i="25"/>
  <c r="AA222" i="25" s="1"/>
  <c r="AA72" i="25"/>
  <c r="AA117" i="25"/>
  <c r="AA170" i="26"/>
  <c r="AA167" i="26" s="1"/>
  <c r="Y465" i="25" l="1"/>
  <c r="AA467" i="25"/>
  <c r="AA465" i="25" l="1"/>
  <c r="AC465" i="26"/>
  <c r="AB465" i="26"/>
  <c r="X521" i="26"/>
  <c r="I521" i="26"/>
  <c r="Q521" i="26"/>
  <c r="O521" i="26"/>
  <c r="W521" i="26"/>
  <c r="U521" i="26"/>
  <c r="S521" i="26"/>
  <c r="Y521" i="26"/>
  <c r="K521" i="26"/>
  <c r="AA521" i="26"/>
  <c r="AC521" i="26"/>
  <c r="AB521" i="26"/>
  <c r="M521" i="26"/>
  <c r="H519" i="26" l="1"/>
  <c r="H306" i="26"/>
  <c r="I306" i="26"/>
  <c r="I520" i="26"/>
  <c r="I519" i="26" s="1"/>
  <c r="K520" i="26"/>
  <c r="K519" i="26" s="1"/>
  <c r="K306" i="26"/>
  <c r="M520" i="26"/>
  <c r="M519" i="26" s="1"/>
  <c r="M306" i="26"/>
  <c r="O520" i="26"/>
  <c r="O519" i="26" s="1"/>
  <c r="O306" i="26"/>
  <c r="Q520" i="26"/>
  <c r="Q519" i="26" s="1"/>
  <c r="Q306" i="26"/>
  <c r="S520" i="26"/>
  <c r="S519" i="26" s="1"/>
  <c r="S306" i="26"/>
  <c r="U306" i="26"/>
  <c r="U520" i="26"/>
  <c r="U519" i="26" s="1"/>
  <c r="X520" i="26"/>
  <c r="X519" i="26" s="1"/>
  <c r="Y306" i="26"/>
  <c r="W306" i="26"/>
  <c r="Y520" i="26"/>
  <c r="Y519" i="26" s="1"/>
  <c r="X306" i="26"/>
  <c r="W520" i="26"/>
  <c r="W519" i="26" s="1"/>
  <c r="AA306" i="26"/>
  <c r="AA520" i="26"/>
  <c r="AA519" i="26" l="1"/>
  <c r="AC306" i="26" l="1"/>
  <c r="AC520" i="26"/>
  <c r="AC519" i="26" s="1"/>
  <c r="AB520" i="26" l="1"/>
  <c r="AB519" i="26" s="1"/>
  <c r="AB306" i="26"/>
</calcChain>
</file>

<file path=xl/sharedStrings.xml><?xml version="1.0" encoding="utf-8"?>
<sst xmlns="http://schemas.openxmlformats.org/spreadsheetml/2006/main" count="2650" uniqueCount="606">
  <si>
    <t>№  пп</t>
  </si>
  <si>
    <t>Должность</t>
  </si>
  <si>
    <t>БДО</t>
  </si>
  <si>
    <t>коэффициент для исчисления окладов</t>
  </si>
  <si>
    <t>Пособие на оздоровление в тенге</t>
  </si>
  <si>
    <t>За работу в сельской местн</t>
  </si>
  <si>
    <t xml:space="preserve">За особые усл. труда вредность                           </t>
  </si>
  <si>
    <t>За психоэмоционал нагрузки</t>
  </si>
  <si>
    <t>Доплата за класс</t>
  </si>
  <si>
    <t>кол-во штатн единиц</t>
  </si>
  <si>
    <t xml:space="preserve">Месячный фонд, в тенге </t>
  </si>
  <si>
    <t xml:space="preserve">в % </t>
  </si>
  <si>
    <t>в тенге</t>
  </si>
  <si>
    <t>в %</t>
  </si>
  <si>
    <t>ВРАЧИ</t>
  </si>
  <si>
    <t>Главный врач</t>
  </si>
  <si>
    <t>А1-3</t>
  </si>
  <si>
    <t>Зам.гл.вр.по мед.обсл.</t>
  </si>
  <si>
    <t>в/к</t>
  </si>
  <si>
    <t>В2-1</t>
  </si>
  <si>
    <t>св.25</t>
  </si>
  <si>
    <t>В2-4</t>
  </si>
  <si>
    <t>И Т О Г О</t>
  </si>
  <si>
    <t>СРЕДНИЕ</t>
  </si>
  <si>
    <t>главная медсестра</t>
  </si>
  <si>
    <t>В3-1</t>
  </si>
  <si>
    <t>медицинский статистик</t>
  </si>
  <si>
    <t>В4-3</t>
  </si>
  <si>
    <t>2/к</t>
  </si>
  <si>
    <t>В4-2</t>
  </si>
  <si>
    <t>В4-1</t>
  </si>
  <si>
    <t>В4-4</t>
  </si>
  <si>
    <t>МЛАДШИЕ</t>
  </si>
  <si>
    <t>сестра-хозяйка</t>
  </si>
  <si>
    <t>ПРОЧИЕ</t>
  </si>
  <si>
    <t>С-2</t>
  </si>
  <si>
    <t>зав.фармацевт.пункт</t>
  </si>
  <si>
    <t>В3-4</t>
  </si>
  <si>
    <t>провизор</t>
  </si>
  <si>
    <t>С-3</t>
  </si>
  <si>
    <t>А3-3</t>
  </si>
  <si>
    <t>D-1</t>
  </si>
  <si>
    <t>программист</t>
  </si>
  <si>
    <t>юрист</t>
  </si>
  <si>
    <t>специалист по развит.гос.яз.</t>
  </si>
  <si>
    <t>водитель</t>
  </si>
  <si>
    <t>1/к</t>
  </si>
  <si>
    <t>дезинфектор</t>
  </si>
  <si>
    <t>4р</t>
  </si>
  <si>
    <t>плотник</t>
  </si>
  <si>
    <t>рабочий по тек.рем</t>
  </si>
  <si>
    <t>дворник</t>
  </si>
  <si>
    <t>БУХГАЛТЕРИЯ</t>
  </si>
  <si>
    <t>главный бухгалтер</t>
  </si>
  <si>
    <t>Бажирова К.С.</t>
  </si>
  <si>
    <t>А2-3</t>
  </si>
  <si>
    <t>зам.гл.бухгалтера</t>
  </si>
  <si>
    <t>А2-3-1</t>
  </si>
  <si>
    <t>Туракулова Ж.А.</t>
  </si>
  <si>
    <t>бухгалтер по платным усл.</t>
  </si>
  <si>
    <t>бухгалтер-кассир</t>
  </si>
  <si>
    <t>ВСЕГО по АДМИНИСТРАЦИИ</t>
  </si>
  <si>
    <t>врач терапевт (ВКК)</t>
  </si>
  <si>
    <t>врач педиатр</t>
  </si>
  <si>
    <t>районный педиатр</t>
  </si>
  <si>
    <t>В2-3</t>
  </si>
  <si>
    <t>врач акушер-гинеколог уч.</t>
  </si>
  <si>
    <t>старшая медсестра отд.уч.сл.</t>
  </si>
  <si>
    <t>медсестра ВКК</t>
  </si>
  <si>
    <t>медсестра педиатра</t>
  </si>
  <si>
    <t>медсестра ПЕД участок № 1</t>
  </si>
  <si>
    <t>медсестра ПЕД участок № 2</t>
  </si>
  <si>
    <t>медсестра ПЕД участок № 3</t>
  </si>
  <si>
    <t>медсестра ПЕД участок № 4</t>
  </si>
  <si>
    <t>медсестра ПЕД участок № 5</t>
  </si>
  <si>
    <t>медсестра ПЕД участок № 6</t>
  </si>
  <si>
    <t>медсестра химизатор</t>
  </si>
  <si>
    <t>акушерка участковая</t>
  </si>
  <si>
    <t>медсестра ТЕР участок №1</t>
  </si>
  <si>
    <t>медсестра ТЕР участок №2</t>
  </si>
  <si>
    <t>медсестра ТЕР участок №3</t>
  </si>
  <si>
    <t>медсестра ТЕР участок №4</t>
  </si>
  <si>
    <t>медсестра ТЕР участок №5</t>
  </si>
  <si>
    <t>медсестра ТЕР участок №6</t>
  </si>
  <si>
    <t>медсестра ТЕР участок №7</t>
  </si>
  <si>
    <t>медсестра ТЕР участок №8</t>
  </si>
  <si>
    <t>медсестра ТЕР участок №9</t>
  </si>
  <si>
    <t>санитарка физиокабинета</t>
  </si>
  <si>
    <t>санитарка гардеробщица</t>
  </si>
  <si>
    <t>регистратор</t>
  </si>
  <si>
    <t>ВСЕГО</t>
  </si>
  <si>
    <t>ОТДЕЛЕНИЕ ПРОФИЛАКТИКИ И СОЦИАЛЬНО-ПСИХОЛОГИЧЕСКОЙ ПОМОЩИ</t>
  </si>
  <si>
    <t>акушерка смотрового кабин.</t>
  </si>
  <si>
    <t>ЛАБОРАТОРНО-ДИАГНОСТИЧЕСКОЕ ОТДЕЛЕНИЕ</t>
  </si>
  <si>
    <t>врач лаборант по туберк.</t>
  </si>
  <si>
    <t>врач лаборант</t>
  </si>
  <si>
    <t>врач рентгенолог</t>
  </si>
  <si>
    <t>врач функц.диагн. ЭКГ</t>
  </si>
  <si>
    <t>врач ФГДС эндоскопист</t>
  </si>
  <si>
    <t>врач УЗИ</t>
  </si>
  <si>
    <t>медсестра УЗИ</t>
  </si>
  <si>
    <t>санитарка лаборатории</t>
  </si>
  <si>
    <t>санитарка рентгенкабинета</t>
  </si>
  <si>
    <t>ОТДЕЛЕНИЕ СПЕЦИАЛИЗИРОВАННОЙ ПОМОЩИ</t>
  </si>
  <si>
    <t>врач кардиолог</t>
  </si>
  <si>
    <t>врач хирург</t>
  </si>
  <si>
    <t>врач травмат-хирур</t>
  </si>
  <si>
    <t>врач отоларинголог</t>
  </si>
  <si>
    <t>врач офтальмолог</t>
  </si>
  <si>
    <t>врач неврапатолог</t>
  </si>
  <si>
    <t>врач эндокринолог</t>
  </si>
  <si>
    <t>врач нарколог</t>
  </si>
  <si>
    <t>врач психиатр</t>
  </si>
  <si>
    <t>врач инфекционист</t>
  </si>
  <si>
    <t>врач уролог</t>
  </si>
  <si>
    <t>врач онколог</t>
  </si>
  <si>
    <t>врач дерматолог</t>
  </si>
  <si>
    <t>врач эпидемиолог</t>
  </si>
  <si>
    <t>медсестра кардиолога</t>
  </si>
  <si>
    <t>медсестра хирурга</t>
  </si>
  <si>
    <t>медсестра онколога</t>
  </si>
  <si>
    <t>медсестра физиокабинета</t>
  </si>
  <si>
    <t>медсестра офтальмолога</t>
  </si>
  <si>
    <t>медсестра неврапатолога</t>
  </si>
  <si>
    <t>медсестра травматолога</t>
  </si>
  <si>
    <t>медсестра маммолога</t>
  </si>
  <si>
    <t>медсестра стоматолога</t>
  </si>
  <si>
    <t>медсестра эндокринолога</t>
  </si>
  <si>
    <t>медсестра уролога</t>
  </si>
  <si>
    <t>ВСЕГО по ПОЛИКЛИНИКЕ</t>
  </si>
  <si>
    <t>Итого врачей</t>
  </si>
  <si>
    <t>Итого прочий персонал</t>
  </si>
  <si>
    <t>РОДИЛЬНО-ГИНЕКОЛОГИЧЕСКОЕ ОТДЕЛЕНИЕ</t>
  </si>
  <si>
    <t xml:space="preserve"> ВРАЧИ </t>
  </si>
  <si>
    <t xml:space="preserve">СРЕДНИЕ </t>
  </si>
  <si>
    <t>дневная медсестра</t>
  </si>
  <si>
    <t>м/сестра процедурн</t>
  </si>
  <si>
    <t xml:space="preserve">ОПЕРАЦИОННЫЙ БЛОК </t>
  </si>
  <si>
    <t>врач анестезиолог</t>
  </si>
  <si>
    <t>В2-2</t>
  </si>
  <si>
    <t>медсестра анестезиолога</t>
  </si>
  <si>
    <t>ПРОЧИЙ</t>
  </si>
  <si>
    <t>ДНЕВНОЙ СТАЦИОНАР</t>
  </si>
  <si>
    <t xml:space="preserve">ВРАЧИ </t>
  </si>
  <si>
    <t>врач терапевт</t>
  </si>
  <si>
    <t>сестра хозяйка</t>
  </si>
  <si>
    <t xml:space="preserve">     ТЕРАПЕВТИЧЕСКОЕ ОТДЕЛЕНИЕ</t>
  </si>
  <si>
    <t>медсестра постовая</t>
  </si>
  <si>
    <t>диетсестра</t>
  </si>
  <si>
    <t xml:space="preserve">                 ДЕТСКОЕ ОТДЕЛЕНИЕ</t>
  </si>
  <si>
    <t>врач трансфузиолог</t>
  </si>
  <si>
    <t>старшая медсестра</t>
  </si>
  <si>
    <t>ПРИЕМНЫЙ ПОКОЙ</t>
  </si>
  <si>
    <t>ст.медсестра</t>
  </si>
  <si>
    <t>АЛЕКСАНДРОВСКАЯ ВА</t>
  </si>
  <si>
    <t>фельдшер ВА</t>
  </si>
  <si>
    <t>акушерка ВА</t>
  </si>
  <si>
    <t>фельдшер МП Жуковск.</t>
  </si>
  <si>
    <t>фельдшер МП Воскресен.</t>
  </si>
  <si>
    <t>санитарка МП Жуковск.</t>
  </si>
  <si>
    <t>санитарка Надежд.ФАП</t>
  </si>
  <si>
    <t>санитарка МП Воскресен.</t>
  </si>
  <si>
    <t>сторож</t>
  </si>
  <si>
    <t>БЕЛОЗЕРСКАЯ ВА</t>
  </si>
  <si>
    <t>фельдшер МП Балыкта.</t>
  </si>
  <si>
    <t>фельдшер МП Сергеевка</t>
  </si>
  <si>
    <t>фельдшер МП Бегежан</t>
  </si>
  <si>
    <t>санитарка ВА</t>
  </si>
  <si>
    <t>санитарка МП Балыктин.</t>
  </si>
  <si>
    <t>санитарка МП Сергеевка</t>
  </si>
  <si>
    <t>санитарка МП Ульяновка</t>
  </si>
  <si>
    <t>санитарка МП Бегежан</t>
  </si>
  <si>
    <t>водитель ВА</t>
  </si>
  <si>
    <t>D</t>
  </si>
  <si>
    <t>соц.работник Белоз.ВА</t>
  </si>
  <si>
    <t>ВЛАДИМИРОВСКАЯ ВА</t>
  </si>
  <si>
    <r>
      <t>ст.врач</t>
    </r>
    <r>
      <rPr>
        <i/>
        <sz val="12"/>
        <rFont val="Times New Roman"/>
        <family val="1"/>
        <charset val="204"/>
      </rPr>
      <t xml:space="preserve"> </t>
    </r>
  </si>
  <si>
    <t>врач общей практики</t>
  </si>
  <si>
    <t>санитарка МП Сормовка</t>
  </si>
  <si>
    <t>фельдшер МП Самир</t>
  </si>
  <si>
    <t>санитарка МП Самир</t>
  </si>
  <si>
    <t>фельдшер МП Арман</t>
  </si>
  <si>
    <t>м/с Шеминовская школа</t>
  </si>
  <si>
    <t>санитарка МП Арман</t>
  </si>
  <si>
    <t>санитарка МП Рязановк.</t>
  </si>
  <si>
    <t>санитарка МП Шеминовк.</t>
  </si>
  <si>
    <t>сторож ВА</t>
  </si>
  <si>
    <t>МИЧУРИНСКАЯ ВА</t>
  </si>
  <si>
    <t>санитарка Садов.ФАП</t>
  </si>
  <si>
    <t>соц.работник Мичур.ВА</t>
  </si>
  <si>
    <t>МОСКОВСКАЯ ВА</t>
  </si>
  <si>
    <t>ОЗЕРНАЯ ВА</t>
  </si>
  <si>
    <t>врач стоматолог</t>
  </si>
  <si>
    <t>м/с Озерная с/школа</t>
  </si>
  <si>
    <t>фельдшер МП Шишкинка</t>
  </si>
  <si>
    <t>санитарка МП Суриковк.</t>
  </si>
  <si>
    <t>санитарка МП Шишкинка</t>
  </si>
  <si>
    <t>ОКТЯБРЬСКАЯ ВА</t>
  </si>
  <si>
    <t>фельдшер МП Шок-К</t>
  </si>
  <si>
    <t>фельдшер МП Нечаев</t>
  </si>
  <si>
    <t>м/с Нечаевская школа</t>
  </si>
  <si>
    <t>фельдшер МП Рыбный</t>
  </si>
  <si>
    <t>санитарка МП Шок-К</t>
  </si>
  <si>
    <t>санитарка МП Нечаев.</t>
  </si>
  <si>
    <t>санитарка МП Рыбн.</t>
  </si>
  <si>
    <t>САДЧИКОВСКАЯ ВА</t>
  </si>
  <si>
    <t>зубной врач ВА</t>
  </si>
  <si>
    <t>санитарка Констант.ФАП</t>
  </si>
  <si>
    <t>фельдшер МП Ждановка</t>
  </si>
  <si>
    <t>м/с Ждановская школа</t>
  </si>
  <si>
    <t>фельдшер МП Васильевка</t>
  </si>
  <si>
    <t>фельдшер МП Семилетка</t>
  </si>
  <si>
    <t>фел/м/с МП Кировка</t>
  </si>
  <si>
    <t>санитарка МП Ждановка</t>
  </si>
  <si>
    <t>санитарка МП Васильевка</t>
  </si>
  <si>
    <t>санитарка МП Семилетка</t>
  </si>
  <si>
    <t>санитарка МП Кировка</t>
  </si>
  <si>
    <t>ЗАРЕЧНАЯ ВА</t>
  </si>
  <si>
    <t>санитарка МП Рыспай</t>
  </si>
  <si>
    <t>санитарка МП Талапкер</t>
  </si>
  <si>
    <t>санитарка МП Новоселовка</t>
  </si>
  <si>
    <t>санитарка МП Абай</t>
  </si>
  <si>
    <t>санитарка МП Осиновка</t>
  </si>
  <si>
    <t>ВСЕГО по СЕЛУ</t>
  </si>
  <si>
    <t>Главный бухгалтер</t>
  </si>
  <si>
    <t>Экономист</t>
  </si>
  <si>
    <t xml:space="preserve">Надбавка за особые условия труда </t>
  </si>
  <si>
    <t>Итого доплат и надбавок</t>
  </si>
  <si>
    <t>Объем работ по данной должности (ставка) с указ. основ. работы</t>
  </si>
  <si>
    <t>операционная медсестра</t>
  </si>
  <si>
    <t>медсестра дневн.стационара</t>
  </si>
  <si>
    <t>санитарка постовая</t>
  </si>
  <si>
    <t>2 кл</t>
  </si>
  <si>
    <t>1 кл</t>
  </si>
  <si>
    <t>медсестра процед.ВА</t>
  </si>
  <si>
    <t>медсестра трансфузиолог</t>
  </si>
  <si>
    <t>фельдшер ОП</t>
  </si>
  <si>
    <t>фельдшер Св.Джарколь</t>
  </si>
  <si>
    <t>Оклад с учетом отраслевого соглашения</t>
  </si>
  <si>
    <t>в 10  %</t>
  </si>
  <si>
    <t>Ст.врач</t>
  </si>
  <si>
    <t>св25</t>
  </si>
  <si>
    <t>Оклад</t>
  </si>
  <si>
    <t>Должностной оклад по постановлению 1193</t>
  </si>
  <si>
    <t>ХИРУРГИЧЕСКОЕ ОТДЕЛЕНИЕ</t>
  </si>
  <si>
    <t>социальный работник</t>
  </si>
  <si>
    <t>лаборант медицинский</t>
  </si>
  <si>
    <t>НЕОТЛОЖНАЯ МЕДИЦИНСКАЯ  ПОМОЩЬ</t>
  </si>
  <si>
    <t>фельдшер неотл мед.помощи</t>
  </si>
  <si>
    <t>водитель неотл мед.помощи</t>
  </si>
  <si>
    <t>рабочий</t>
  </si>
  <si>
    <t>акушер-гинеколог дежур.</t>
  </si>
  <si>
    <t>акушер-гинеколог</t>
  </si>
  <si>
    <t>неонатолог</t>
  </si>
  <si>
    <t>терапевт</t>
  </si>
  <si>
    <t>акушерка постовая</t>
  </si>
  <si>
    <t>ПС В2-4</t>
  </si>
  <si>
    <t>ПС В3-4</t>
  </si>
  <si>
    <t>ПРОЧИЙ  ПЕРСОНАЛ</t>
  </si>
  <si>
    <t>начальник отдела кадров</t>
  </si>
  <si>
    <t>инспектор отдела кадров</t>
  </si>
  <si>
    <t>инспектор по учёту и брон.</t>
  </si>
  <si>
    <t>архивист медицин архива</t>
  </si>
  <si>
    <t>специалист по гос.закупкам</t>
  </si>
  <si>
    <t>инженер по техн.безопаснос</t>
  </si>
  <si>
    <t>техник по обслуж медтехник</t>
  </si>
  <si>
    <t xml:space="preserve">оператор </t>
  </si>
  <si>
    <t>Итого средний медицинский персонал</t>
  </si>
  <si>
    <t>Итого младший медицинский персонал</t>
  </si>
  <si>
    <t>ОБЩЕБОЛЬНИЧНЫЙ  ПЕРСОНАЛ</t>
  </si>
  <si>
    <t>медсестра службы поддержки пациентов</t>
  </si>
  <si>
    <t>медсестра выписки б/листов</t>
  </si>
  <si>
    <t>медсестра инфекц.контроля</t>
  </si>
  <si>
    <t>медсестра аптеки АЛО</t>
  </si>
  <si>
    <t>фармацевт</t>
  </si>
  <si>
    <t>ХОЗЯЙСТВЕННО-ПРОИЗВОДСТВЕННЫЙ ПЕРСОНАЛ</t>
  </si>
  <si>
    <t>зав.хозяйством</t>
  </si>
  <si>
    <t>механик гаража</t>
  </si>
  <si>
    <t>курьер</t>
  </si>
  <si>
    <t>электромонтер</t>
  </si>
  <si>
    <t>монтажник-сантехник</t>
  </si>
  <si>
    <t>ВСЕГО по ОБЩЕБОЛЬНИЧНОМУ ПЕРСОНАЛУ</t>
  </si>
  <si>
    <t>КРУГЛОСУТОЧНЫЙ СТАЦИОНАР</t>
  </si>
  <si>
    <t>ВСЕГО по ПРИЁМНОМУ ПОКОЮ</t>
  </si>
  <si>
    <t>санитарка оперблока</t>
  </si>
  <si>
    <t>ВСЕГО по ОПЕРАЦИОННОМУ БЛОКУ</t>
  </si>
  <si>
    <t>зав.отделением</t>
  </si>
  <si>
    <t>медсестра палатная постовая</t>
  </si>
  <si>
    <t>санитарка пост палат</t>
  </si>
  <si>
    <t>санитарка санпропуск</t>
  </si>
  <si>
    <t>ВСЕГО по РОДИЛЬНО-ГИНЕКОЛОГИЧЕСКОМУ ОТДЕЛЕНИЮ</t>
  </si>
  <si>
    <t>медсестра процедурная</t>
  </si>
  <si>
    <t>медсестра перевязочная</t>
  </si>
  <si>
    <t>ВСЕГО по ХИРУРГИЧЕСКОМУ ОТДЕЛЕНИЮ</t>
  </si>
  <si>
    <t>ВСЕГО по ДЕТСКОМУ ОТДЕЛЕНИЮ</t>
  </si>
  <si>
    <t>врач - реабилитолог</t>
  </si>
  <si>
    <t>медсестра массажа</t>
  </si>
  <si>
    <t>медсестра ЛФК</t>
  </si>
  <si>
    <t>логопед-дефектолог</t>
  </si>
  <si>
    <t>ВСЕГО по ТЕРАПЕВТИЧЕСКОМУ ОТДЕЛЕНИЮ</t>
  </si>
  <si>
    <t>ВСЕГО по ДНЕВНОМУ СТАЦИОНАРУ</t>
  </si>
  <si>
    <t>ВСЕГО по КРУГЛОСУТОЧНОМУ СТАЦИОНАРУ</t>
  </si>
  <si>
    <t>ПОЛИКЛИНИКА</t>
  </si>
  <si>
    <t>медсестра забора мокрот</t>
  </si>
  <si>
    <t>медсестра каб.профилактики</t>
  </si>
  <si>
    <t>медсестра ЗОЖ</t>
  </si>
  <si>
    <t>медсестра мужск смотр</t>
  </si>
  <si>
    <t>медсестра планирования семьи</t>
  </si>
  <si>
    <t>медсестра каб здоров ребенка</t>
  </si>
  <si>
    <t>медицинский регистратор</t>
  </si>
  <si>
    <t>медсестра ЗШ Гимназия</t>
  </si>
  <si>
    <t>медсестра ЗШ Наушабаева</t>
  </si>
  <si>
    <t>медсестра ЗСШкола №1</t>
  </si>
  <si>
    <t>медсестра ЗСШкола №2</t>
  </si>
  <si>
    <t>ВСЕГО по ОТДЕЛЕНИЮ ПРОФИЛАКТИКИ И СОЦ-ПСИХОЛОГ ПОМОЩИ</t>
  </si>
  <si>
    <t>ВСЕГО по ЛАБОРАТОРНО-ДИАГНОСТИЧЕСКОМУ ОТДЕЛЕНИЮ</t>
  </si>
  <si>
    <t>врач неврапатолог (дет)</t>
  </si>
  <si>
    <t>медсестра инфекциониста</t>
  </si>
  <si>
    <t xml:space="preserve">фельдшер перевяз.кабинета </t>
  </si>
  <si>
    <t>ВСЕГО по ОТДЕЛЕНИЮ СПЕЦИАЛИЗИРОВАННОЙ ПОМОЩИ</t>
  </si>
  <si>
    <t>ВСЕГО по ОТДЕЛЕНИЮ НЕОТЛОЖНОЙ МЕДИЦИНСКОЙ ПОМОЩИ</t>
  </si>
  <si>
    <t>медсестра ВА</t>
  </si>
  <si>
    <t>лаборант медицин ВА</t>
  </si>
  <si>
    <t>медсестра Александр школа</t>
  </si>
  <si>
    <t xml:space="preserve"> </t>
  </si>
  <si>
    <t>соц.работник ВА</t>
  </si>
  <si>
    <t>регистратор ВА</t>
  </si>
  <si>
    <t>медсестра МП Ульяновка</t>
  </si>
  <si>
    <t>медсестра Ульянов школа</t>
  </si>
  <si>
    <t>водитель МП Ждановка</t>
  </si>
  <si>
    <t>медсестра.ВА</t>
  </si>
  <si>
    <t>медсестра Владимир.школа</t>
  </si>
  <si>
    <t>медсестра Айсарин школы</t>
  </si>
  <si>
    <t>медсестра.Половников МП</t>
  </si>
  <si>
    <t>медсестра Половников школа</t>
  </si>
  <si>
    <t>санитарка Половников МП</t>
  </si>
  <si>
    <t>водитель Половников МП</t>
  </si>
  <si>
    <t>медсестра Жамбыл школы</t>
  </si>
  <si>
    <t>медсестра Алтын-Дала школа</t>
  </si>
  <si>
    <t>медсестра Майколь школа</t>
  </si>
  <si>
    <t>водитель ФАП</t>
  </si>
  <si>
    <t>сторож ФАП</t>
  </si>
  <si>
    <t>медсестра-химизатор</t>
  </si>
  <si>
    <t>медсестра Мичурин школа</t>
  </si>
  <si>
    <t>медсестра Алтынсар.школа</t>
  </si>
  <si>
    <t>медсестра Садов школа</t>
  </si>
  <si>
    <t>медсестра Московск.школы</t>
  </si>
  <si>
    <t>медсестра ст.Озерная о/школа</t>
  </si>
  <si>
    <t>НАДЕЖДИНСКИЙ  ФАП</t>
  </si>
  <si>
    <t>фельдшер Надежд ФАП</t>
  </si>
  <si>
    <t>медсестра Надежд ФАП</t>
  </si>
  <si>
    <t>медсестра Надежд школа</t>
  </si>
  <si>
    <t>водитель Надежд ФАП</t>
  </si>
  <si>
    <t>сторож Надежд ФАП</t>
  </si>
  <si>
    <t>медсестра Шишкинск школы</t>
  </si>
  <si>
    <t>медсестра Совхозная школа</t>
  </si>
  <si>
    <t>фельдшер МП Молоканов</t>
  </si>
  <si>
    <t>медсестра Молоканов школа</t>
  </si>
  <si>
    <t>санитарка МП Молоканов</t>
  </si>
  <si>
    <t>медсестра Садчик.школа</t>
  </si>
  <si>
    <t>медсестра Констант.МП</t>
  </si>
  <si>
    <t>медсестра Констант.школа</t>
  </si>
  <si>
    <t>медсестра терапевт участков</t>
  </si>
  <si>
    <t>медсестра педиатр участков</t>
  </si>
  <si>
    <t>медсестра прививочная</t>
  </si>
  <si>
    <t>медсестра днев стационар</t>
  </si>
  <si>
    <t>медсестра МП Абай</t>
  </si>
  <si>
    <t>медсестра МП Новоселовка</t>
  </si>
  <si>
    <t>медсестра МП Осиновка</t>
  </si>
  <si>
    <t>медсестра МП Рыспай</t>
  </si>
  <si>
    <t>специалист психолог ВА</t>
  </si>
  <si>
    <t>медсестра прививоч. каб. (дет)</t>
  </si>
  <si>
    <t>медсестра психиатра</t>
  </si>
  <si>
    <t>фельдшер нарколога</t>
  </si>
  <si>
    <t>лаборант медицинский туб</t>
  </si>
  <si>
    <t>санитарка ФАП Алтын-Дала</t>
  </si>
  <si>
    <t>медсестра ФАП Алтын-Дала</t>
  </si>
  <si>
    <t>фельдшер ФАП Алтын-Дала</t>
  </si>
  <si>
    <t>санитарка МП Св.Джарколь</t>
  </si>
  <si>
    <t>медсестра физио</t>
  </si>
  <si>
    <t>медсестра МП Талапкер</t>
  </si>
  <si>
    <t>В3-2</t>
  </si>
  <si>
    <t>врач УЗИ (гинеколог)</t>
  </si>
  <si>
    <t>медсестра дерматолога</t>
  </si>
  <si>
    <t>водитель (дежурный)</t>
  </si>
  <si>
    <t>медсестра участковая</t>
  </si>
  <si>
    <t>инженер по обсл-ю медтехники</t>
  </si>
  <si>
    <t xml:space="preserve">санитарка </t>
  </si>
  <si>
    <t>ст. фельдшер неотл мед.помощи</t>
  </si>
  <si>
    <t>За заведование, статус "Старший"</t>
  </si>
  <si>
    <t>коэфициент МО</t>
  </si>
  <si>
    <t>экономист</t>
  </si>
  <si>
    <t>Заработная плата, в месяц</t>
  </si>
  <si>
    <t>Доплаты   и   надбавки</t>
  </si>
  <si>
    <t>начисление зарплаты в месяц, с учетом коэффициента Сеним, в тенге</t>
  </si>
  <si>
    <t>начисление зарплаты в месяц, с учетом коэффициента Сеним и МО, в тенге</t>
  </si>
  <si>
    <t>И.о. главного врача</t>
  </si>
  <si>
    <t>врач невролог</t>
  </si>
  <si>
    <t>врач анестезиолог дежурный</t>
  </si>
  <si>
    <t xml:space="preserve">врач анестезиолог </t>
  </si>
  <si>
    <t>За вредность по ПП РК 1193</t>
  </si>
  <si>
    <t>медсестра фтизиатра</t>
  </si>
  <si>
    <t>сестра хозяйка Поликлиники</t>
  </si>
  <si>
    <t>секретарь приемной</t>
  </si>
  <si>
    <t>дворник поликлиники</t>
  </si>
  <si>
    <t>специалист психолог</t>
  </si>
  <si>
    <t>врач фтизиатр взр</t>
  </si>
  <si>
    <t>врач фтизиатр дет</t>
  </si>
  <si>
    <t>медсестра оториноларинголог</t>
  </si>
  <si>
    <t>санитарка фтизиокабинет</t>
  </si>
  <si>
    <t>дворник роддома</t>
  </si>
  <si>
    <t>бухгалтер расчетного стола</t>
  </si>
  <si>
    <t>бухгалтер материального стола</t>
  </si>
  <si>
    <t>бухгалтер по медикаментам</t>
  </si>
  <si>
    <t xml:space="preserve">бухгалтер </t>
  </si>
  <si>
    <t>инж по обсл.выч.тех.- сис.админ</t>
  </si>
  <si>
    <t>За заведование, статус "Старший", "Главная"</t>
  </si>
  <si>
    <t>медсестра по уход за новорожд</t>
  </si>
  <si>
    <t>санитарка пост/уход за новорожд</t>
  </si>
  <si>
    <t xml:space="preserve">медсестра постовая </t>
  </si>
  <si>
    <t>АДМИНИСТРАЦИЯ</t>
  </si>
  <si>
    <t>санитарка прачка</t>
  </si>
  <si>
    <t>фельдшер МП Енбек</t>
  </si>
  <si>
    <t>медсестра школа Енбек</t>
  </si>
  <si>
    <t>медсестра МП им Павлова</t>
  </si>
  <si>
    <t>медсестра школа  им Павлова</t>
  </si>
  <si>
    <t>санитарка МП  им Павлова</t>
  </si>
  <si>
    <t>санитарка МП Енбек</t>
  </si>
  <si>
    <t>санитарка аптеки</t>
  </si>
  <si>
    <t>А1-3-1</t>
  </si>
  <si>
    <t>в   %</t>
  </si>
  <si>
    <t xml:space="preserve">АЙСАРИНСКАЯ ВА </t>
  </si>
  <si>
    <t>ОТДЕЛЕНИЕ ПЕРВИЧНОЙ МЕДИКО-САНИТАРНОЙ ПОМОЩИ</t>
  </si>
  <si>
    <t>ВСЕГО по ПЕРВИЧНОЙ МЕДИКО-САНИТАРНОЙ ПОМОЩИ</t>
  </si>
  <si>
    <t>За  психоэмоциональ нагрузки</t>
  </si>
  <si>
    <t>фельдшер МП Костомар</t>
  </si>
  <si>
    <t>медсестра школы Костомар</t>
  </si>
  <si>
    <t>санитарка МП Костомар</t>
  </si>
  <si>
    <t>медсестра школа Абай</t>
  </si>
  <si>
    <t>медсестра школа Рыспай</t>
  </si>
  <si>
    <t>медсестра ответ.за пр.и хран.вакц</t>
  </si>
  <si>
    <t>медсестра флюротеки</t>
  </si>
  <si>
    <t>медсестра функц.диагн (ЭКГ)</t>
  </si>
  <si>
    <t>Тарификационный список работников КГП "Костанайская РБ" УзаКо</t>
  </si>
  <si>
    <t>водитель руководителя</t>
  </si>
  <si>
    <t>врач терапевт участок №1</t>
  </si>
  <si>
    <t>врач терапевт участок №2</t>
  </si>
  <si>
    <t>врач терапевт участок №3</t>
  </si>
  <si>
    <t>врач терапевт участок №4</t>
  </si>
  <si>
    <t>врач терапевт участок №5</t>
  </si>
  <si>
    <t>врач терапевт участок №6</t>
  </si>
  <si>
    <t>врач терапевт участок №7</t>
  </si>
  <si>
    <t>врач терапевт участок №8</t>
  </si>
  <si>
    <t>врач терапевт участок №9</t>
  </si>
  <si>
    <t>врач терапевт подростковый</t>
  </si>
  <si>
    <t>врач педиатр участок № 1</t>
  </si>
  <si>
    <t>врач педиатр участок № 2</t>
  </si>
  <si>
    <t>врач педиатр участок № 3</t>
  </si>
  <si>
    <t>врач педиатр участок № 4</t>
  </si>
  <si>
    <t>врач педиатр участок № 5</t>
  </si>
  <si>
    <t>врач педиатр участок № 6</t>
  </si>
  <si>
    <t>медсестра эндоскописта</t>
  </si>
  <si>
    <t>медсестра невролога</t>
  </si>
  <si>
    <t>врач ЗОЖ</t>
  </si>
  <si>
    <t>сторож Садовый ФАП</t>
  </si>
  <si>
    <t>водитель МП Ульяновка</t>
  </si>
  <si>
    <t>врач днев. стац.</t>
  </si>
  <si>
    <t>медсестра ОП</t>
  </si>
  <si>
    <t>медсестра МП Суриковк.</t>
  </si>
  <si>
    <t>фельдшер процед.ВА</t>
  </si>
  <si>
    <t>7-10</t>
  </si>
  <si>
    <t>врач днев стац</t>
  </si>
  <si>
    <t>врач дн. стац.</t>
  </si>
  <si>
    <t>врач акушер-гинеколог</t>
  </si>
  <si>
    <t>ПС В2-1</t>
  </si>
  <si>
    <t>медсестра подростков каб</t>
  </si>
  <si>
    <t>фельдшер доврачебного кабинета</t>
  </si>
  <si>
    <t>начальник АХЧ</t>
  </si>
  <si>
    <t>врач эксперт</t>
  </si>
  <si>
    <t>зав.отд.службы вн.аудита</t>
  </si>
  <si>
    <t>врач методист</t>
  </si>
  <si>
    <t>рентген лаборант</t>
  </si>
  <si>
    <t>медсестра физио-процедурн.</t>
  </si>
  <si>
    <t xml:space="preserve">врач по профилакт и диспансер (ЗОЖ) </t>
  </si>
  <si>
    <t>соцработник ВА</t>
  </si>
  <si>
    <t>медсестра постовая (паллиат)</t>
  </si>
  <si>
    <t>2,/к</t>
  </si>
  <si>
    <t>фельдшер/ медсестра процедур</t>
  </si>
  <si>
    <t>врач прием покоя</t>
  </si>
  <si>
    <t>врач прием покоя (хирург)</t>
  </si>
  <si>
    <t>пресс-секретарь</t>
  </si>
  <si>
    <t>автоэлектрик</t>
  </si>
  <si>
    <t>ст.врач бригады</t>
  </si>
  <si>
    <t>БРИГАДА  ПЕРЕДВИЖНОГО  МЕДИЦИНСКОГО  КОМПЛЕКСА</t>
  </si>
  <si>
    <t>фельдшер МП Рязановка</t>
  </si>
  <si>
    <t>медсестра МП Шеминовка</t>
  </si>
  <si>
    <t>санитарка постовая (паллиат)</t>
  </si>
  <si>
    <t>ВСЕГО  по  РАСПРЕДЕЛИТЕЛЬНОМУ  ПУНКТУ</t>
  </si>
  <si>
    <t>врач маммолог</t>
  </si>
  <si>
    <t>экономист - финансист</t>
  </si>
  <si>
    <t>СРЕДНИЙ  МЕДИЦИНСКИЙ  ПЕРСОНАЛ</t>
  </si>
  <si>
    <t>МЛАДШИЙ  МЕДИЦИНСКИЙ  ПЕРСОНАЛ</t>
  </si>
  <si>
    <t>Оклад с учетом поправ коэффициента</t>
  </si>
  <si>
    <t xml:space="preserve">Поправочный коэфициент 1193 (Сеним) 
</t>
  </si>
  <si>
    <t>Стаж работы</t>
  </si>
  <si>
    <t>Коэффициент для исчисления окладов</t>
  </si>
  <si>
    <t>Коэффициент по стажу для исчисления окладов</t>
  </si>
  <si>
    <t>Начисление зарплаты в месяц, с учетом коэффициента Сеним, в тенге</t>
  </si>
  <si>
    <t>Коэфициент МО</t>
  </si>
  <si>
    <t>Начисление зарплаты в месяц, в тенге</t>
  </si>
  <si>
    <t>Доплаты и надбавки</t>
  </si>
  <si>
    <t>начисление зарплаты в месяц, в тенге</t>
  </si>
  <si>
    <t>Доплаты  и  надбавки</t>
  </si>
  <si>
    <t>ВСЕГО по БРИГАДЕ  ПМК</t>
  </si>
  <si>
    <t>бухгалтер по учету услуг и работ</t>
  </si>
  <si>
    <t>медсестра МП Сормовка</t>
  </si>
  <si>
    <t>фельдшер Майколь ФАП</t>
  </si>
  <si>
    <t>акушерка Майколь ФАП</t>
  </si>
  <si>
    <t>санитарка Майколь ФАП</t>
  </si>
  <si>
    <t>медсестра Майколь ФАП</t>
  </si>
  <si>
    <t>Доплата за классность</t>
  </si>
  <si>
    <t>фельдшер постовой</t>
  </si>
  <si>
    <t>медсестра триаж</t>
  </si>
  <si>
    <t>санитарка прачка стационар</t>
  </si>
  <si>
    <t>санитарка медотходы</t>
  </si>
  <si>
    <t>фармацевт АЛО</t>
  </si>
  <si>
    <t>оператор УЗИ</t>
  </si>
  <si>
    <t xml:space="preserve"> В2-2</t>
  </si>
  <si>
    <t>медсестра школы гос.яз.</t>
  </si>
  <si>
    <t>медсестра школы-лицей</t>
  </si>
  <si>
    <t>Тарификационный список внештатных работников КГП "Костанайская РБ" УзаКо</t>
  </si>
  <si>
    <t>истопник ВА</t>
  </si>
  <si>
    <t>истопник Половниковка МП</t>
  </si>
  <si>
    <t>газ.оператор ВА</t>
  </si>
  <si>
    <t>истопник МП Енбек</t>
  </si>
  <si>
    <t>истопник МП Жуковка</t>
  </si>
  <si>
    <t>истопник Сергеевка МП</t>
  </si>
  <si>
    <t>истопник Васильевка МП</t>
  </si>
  <si>
    <t>истопник Кировка МП</t>
  </si>
  <si>
    <t>истопник Сормово МП</t>
  </si>
  <si>
    <t>истопник Самир МП</t>
  </si>
  <si>
    <t>ЖАМБЫЛСКАЯ ВА</t>
  </si>
  <si>
    <t>истопник Алтынсар ФАП</t>
  </si>
  <si>
    <t>истопник Св.Джарколь МП</t>
  </si>
  <si>
    <t>истопник Надежд ФАП</t>
  </si>
  <si>
    <t>истопник Рыбный МП</t>
  </si>
  <si>
    <t>истопник Шоккарагай МП</t>
  </si>
  <si>
    <t>истопник Абай МП</t>
  </si>
  <si>
    <t>истопник Новоселовка МП</t>
  </si>
  <si>
    <t>истопник Осиновка МП</t>
  </si>
  <si>
    <t>истопник Рыспай МП</t>
  </si>
  <si>
    <t>истопник Талапкер МП</t>
  </si>
  <si>
    <t>главный внештатный специалист по педиатрии УЗАКО</t>
  </si>
  <si>
    <t>Разряд, категория</t>
  </si>
  <si>
    <t>Квалификационная категория</t>
  </si>
  <si>
    <t>С2</t>
  </si>
  <si>
    <t>санитарка по склад медотход</t>
  </si>
  <si>
    <t>медсестра/фельдшер участ</t>
  </si>
  <si>
    <t xml:space="preserve">                        </t>
  </si>
  <si>
    <t>РАСПРЕДЕЛИТЕЛЬНЫЙ  ПУНКТ</t>
  </si>
  <si>
    <t>врач невропатолог дет</t>
  </si>
  <si>
    <t>врач невропатолог взр</t>
  </si>
  <si>
    <t>истопник Рязановка МП</t>
  </si>
  <si>
    <t>врач педиатр (село)</t>
  </si>
  <si>
    <t>фельдшер прививоч каб (взр)</t>
  </si>
  <si>
    <t>медсестра прививоч. каб.(взр)</t>
  </si>
  <si>
    <t>врач отоларинголог (взр)</t>
  </si>
  <si>
    <t>врач отоларинголог (дет)</t>
  </si>
  <si>
    <t>врач офтальмолог (взр)</t>
  </si>
  <si>
    <t>врач офтальмолог (дет)</t>
  </si>
  <si>
    <t>санитарка-буфетчица</t>
  </si>
  <si>
    <t>санитарка Алтынсар ФАП</t>
  </si>
  <si>
    <t>стар медсестра школ</t>
  </si>
  <si>
    <t>фельдшер мобильной бригады</t>
  </si>
  <si>
    <t>Тарификационный список работников круглосуточного стационара КГП "Костанайская РБ" УЗаКо</t>
  </si>
  <si>
    <t>Тарификационный список работников поликлиники  КГП "Костанайская РБ" УЗаКо</t>
  </si>
  <si>
    <t>ВСЕГО по Внештатным работникам</t>
  </si>
  <si>
    <t>регистратор поста цифр помощ</t>
  </si>
  <si>
    <t>программист 1С-Б</t>
  </si>
  <si>
    <t>гардеробщица</t>
  </si>
  <si>
    <t>заведующий ОМК</t>
  </si>
  <si>
    <t>врач статистик</t>
  </si>
  <si>
    <t>врач функцион.диагност (ЭКГ)</t>
  </si>
  <si>
    <r>
      <t xml:space="preserve">"УТВЕРЖДАЮ"
И.о.главного врача КГП "Костанайская РБ"
______________________ Мирманов А.М.
на </t>
    </r>
    <r>
      <rPr>
        <b/>
        <i/>
        <u/>
        <sz val="13"/>
        <rFont val="Times New Roman"/>
        <family val="1"/>
        <charset val="204"/>
      </rPr>
      <t>03  января 2024 г.</t>
    </r>
  </si>
  <si>
    <t>санитар постовой выездной бр</t>
  </si>
  <si>
    <r>
      <t xml:space="preserve">"УТВЕРЖДАЮ"
И.о.главного врача КГП "Костанайская РБ"
______________________ Мирманов А.М.
на </t>
    </r>
    <r>
      <rPr>
        <b/>
        <i/>
        <u/>
        <sz val="13"/>
        <rFont val="Times New Roman"/>
        <family val="1"/>
        <charset val="204"/>
      </rPr>
      <t>03 января 2024 г.</t>
    </r>
  </si>
  <si>
    <t>ОРГАНИЗАЦИОННО-МЕТОДИЧЕСКИЙ  КАБИНЕТ</t>
  </si>
  <si>
    <t>зав участ терап пом/общ практ</t>
  </si>
  <si>
    <t>главный внештатный специалист по неонатологии УЗАКО</t>
  </si>
  <si>
    <t>Квалификац категория</t>
  </si>
  <si>
    <r>
      <t xml:space="preserve">"УТВЕРЖДАЮ"
И.о.главного врача КГП "Костанайская РБ"
______________________ Мирманов А.М
на </t>
    </r>
    <r>
      <rPr>
        <b/>
        <i/>
        <u/>
        <sz val="13"/>
        <rFont val="Times New Roman"/>
        <family val="1"/>
        <charset val="204"/>
      </rPr>
      <t>03 января 2024 г.</t>
    </r>
  </si>
  <si>
    <t>до 1</t>
  </si>
  <si>
    <t>врач рентгенолог (флюро)</t>
  </si>
  <si>
    <t>фельдшер ПЕД участок № 6</t>
  </si>
  <si>
    <t>В3-3</t>
  </si>
  <si>
    <t>медмемтра</t>
  </si>
  <si>
    <t>2кл</t>
  </si>
  <si>
    <t>врач реабилитолог</t>
  </si>
  <si>
    <t>фельдшер Садовый ФАП</t>
  </si>
  <si>
    <t>медсестра Садовый ФАП</t>
  </si>
  <si>
    <t>медсестра Алтынсарино ФАП</t>
  </si>
  <si>
    <t>врач педиатр участковый</t>
  </si>
  <si>
    <t>водитель приемного покоя</t>
  </si>
  <si>
    <t>"УТВЕРЖДАЮ"
И.о.главного врача КГП "Костанайская РБ"
______________________ Мирманов А.М
на 03 января 2024 г.</t>
  </si>
  <si>
    <t xml:space="preserve">врач прием покоя </t>
  </si>
  <si>
    <t>И.о. зам.гл.вр.по мед.обсл.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</si>
</sst>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р_._-;\-* #,##0.00\ _р_._-;_-* &quot;-&quot;??\ _р_._-;_-@_-"/>
    <numFmt numFmtId="165" formatCode="0.0"/>
    <numFmt numFmtId="166" formatCode="#,##0.0"/>
    <numFmt numFmtId="167" formatCode="0.00000"/>
    <numFmt numFmtId="168" formatCode="0.000"/>
  </numFmts>
  <fonts count="25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 KK EK"/>
      <family val="1"/>
      <charset val="204"/>
    </font>
    <font>
      <b/>
      <i/>
      <sz val="7"/>
      <name val="Times New Roman"/>
      <family val="1"/>
      <charset val="204"/>
    </font>
    <font>
      <b/>
      <sz val="12"/>
      <name val="Times New Roman KK EK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i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66">
    <xf numFmtId="0" fontId="0" fillId="0" borderId="0" xfId="0"/>
    <xf numFmtId="165" fontId="12" fillId="0" borderId="20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9" fillId="0" borderId="73" xfId="0" applyNumberFormat="1" applyFont="1" applyBorder="1" applyAlignment="1">
      <alignment horizontal="center" vertical="top"/>
    </xf>
    <xf numFmtId="1" fontId="8" fillId="0" borderId="74" xfId="0" applyNumberFormat="1" applyFont="1" applyBorder="1" applyAlignment="1">
      <alignment horizontal="center" vertical="top"/>
    </xf>
    <xf numFmtId="1" fontId="9" fillId="0" borderId="74" xfId="0" applyNumberFormat="1" applyFont="1" applyBorder="1" applyAlignment="1">
      <alignment horizontal="center" vertical="top"/>
    </xf>
    <xf numFmtId="1" fontId="9" fillId="0" borderId="75" xfId="0" applyNumberFormat="1" applyFont="1" applyBorder="1" applyAlignment="1">
      <alignment horizontal="center" vertical="top"/>
    </xf>
    <xf numFmtId="1" fontId="10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2" fontId="12" fillId="0" borderId="20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horizontal="center" vertical="top"/>
    </xf>
    <xf numFmtId="165" fontId="13" fillId="0" borderId="20" xfId="0" applyNumberFormat="1" applyFont="1" applyBorder="1" applyAlignment="1">
      <alignment horizontal="center" vertical="top"/>
    </xf>
    <xf numFmtId="1" fontId="13" fillId="0" borderId="20" xfId="0" applyNumberFormat="1" applyFont="1" applyBorder="1" applyAlignment="1">
      <alignment horizontal="center" vertical="top"/>
    </xf>
    <xf numFmtId="4" fontId="13" fillId="0" borderId="20" xfId="0" applyNumberFormat="1" applyFont="1" applyBorder="1" applyAlignment="1">
      <alignment horizontal="center" vertical="top"/>
    </xf>
    <xf numFmtId="2" fontId="13" fillId="0" borderId="20" xfId="0" applyNumberFormat="1" applyFont="1" applyBorder="1" applyAlignment="1">
      <alignment horizontal="center" vertical="top"/>
    </xf>
    <xf numFmtId="1" fontId="13" fillId="0" borderId="20" xfId="0" applyNumberFormat="1" applyFont="1" applyBorder="1" applyAlignment="1">
      <alignment horizontal="center" vertical="top" wrapText="1"/>
    </xf>
    <xf numFmtId="2" fontId="13" fillId="0" borderId="20" xfId="0" applyNumberFormat="1" applyFont="1" applyBorder="1" applyAlignment="1">
      <alignment horizontal="center" vertical="top" wrapText="1"/>
    </xf>
    <xf numFmtId="1" fontId="13" fillId="0" borderId="21" xfId="0" applyNumberFormat="1" applyFont="1" applyBorder="1" applyAlignment="1">
      <alignment horizontal="center" vertical="top" wrapText="1"/>
    </xf>
    <xf numFmtId="166" fontId="13" fillId="0" borderId="20" xfId="0" applyNumberFormat="1" applyFont="1" applyBorder="1" applyAlignment="1">
      <alignment horizontal="center" vertical="top"/>
    </xf>
    <xf numFmtId="165" fontId="13" fillId="0" borderId="20" xfId="0" applyNumberFormat="1" applyFont="1" applyBorder="1" applyAlignment="1">
      <alignment horizontal="center" vertical="top" wrapText="1"/>
    </xf>
    <xf numFmtId="1" fontId="13" fillId="0" borderId="21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right" vertical="top"/>
    </xf>
    <xf numFmtId="0" fontId="12" fillId="0" borderId="20" xfId="0" applyFont="1" applyBorder="1" applyAlignment="1">
      <alignment horizontal="center" vertical="top"/>
    </xf>
    <xf numFmtId="4" fontId="12" fillId="0" borderId="20" xfId="0" applyNumberFormat="1" applyFont="1" applyBorder="1" applyAlignment="1">
      <alignment horizontal="center" vertical="top"/>
    </xf>
    <xf numFmtId="3" fontId="12" fillId="0" borderId="20" xfId="0" applyNumberFormat="1" applyFont="1" applyBorder="1" applyAlignment="1">
      <alignment horizontal="center" vertical="top"/>
    </xf>
    <xf numFmtId="1" fontId="12" fillId="0" borderId="20" xfId="0" applyNumberFormat="1" applyFont="1" applyBorder="1" applyAlignment="1">
      <alignment horizontal="center" vertical="top"/>
    </xf>
    <xf numFmtId="165" fontId="12" fillId="0" borderId="20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166" fontId="12" fillId="0" borderId="20" xfId="0" applyNumberFormat="1" applyFont="1" applyBorder="1" applyAlignment="1">
      <alignment horizontal="center" vertical="top"/>
    </xf>
    <xf numFmtId="3" fontId="13" fillId="0" borderId="20" xfId="0" applyNumberFormat="1" applyFont="1" applyBorder="1" applyAlignment="1">
      <alignment horizontal="center" vertical="top"/>
    </xf>
    <xf numFmtId="168" fontId="13" fillId="0" borderId="20" xfId="0" applyNumberFormat="1" applyFont="1" applyBorder="1" applyAlignment="1">
      <alignment horizontal="center" vertical="top"/>
    </xf>
    <xf numFmtId="165" fontId="12" fillId="0" borderId="20" xfId="0" applyNumberFormat="1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2" fillId="0" borderId="28" xfId="0" applyFont="1" applyBorder="1" applyAlignment="1">
      <alignment vertical="top"/>
    </xf>
    <xf numFmtId="0" fontId="12" fillId="0" borderId="28" xfId="0" applyFont="1" applyBorder="1" applyAlignment="1">
      <alignment horizontal="center" vertical="top"/>
    </xf>
    <xf numFmtId="1" fontId="13" fillId="0" borderId="28" xfId="0" applyNumberFormat="1" applyFont="1" applyBorder="1" applyAlignment="1">
      <alignment vertical="top"/>
    </xf>
    <xf numFmtId="2" fontId="12" fillId="0" borderId="28" xfId="0" applyNumberFormat="1" applyFont="1" applyBorder="1" applyAlignment="1">
      <alignment vertical="top"/>
    </xf>
    <xf numFmtId="165" fontId="12" fillId="0" borderId="28" xfId="0" applyNumberFormat="1" applyFont="1" applyBorder="1" applyAlignment="1">
      <alignment horizontal="center" vertical="top"/>
    </xf>
    <xf numFmtId="1" fontId="12" fillId="0" borderId="28" xfId="0" applyNumberFormat="1" applyFont="1" applyBorder="1" applyAlignment="1">
      <alignment horizontal="center" vertical="top"/>
    </xf>
    <xf numFmtId="1" fontId="12" fillId="0" borderId="23" xfId="0" applyNumberFormat="1" applyFont="1" applyBorder="1" applyAlignment="1">
      <alignment horizontal="center" vertical="top"/>
    </xf>
    <xf numFmtId="165" fontId="12" fillId="0" borderId="28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1" fontId="12" fillId="0" borderId="21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vertical="top"/>
    </xf>
    <xf numFmtId="0" fontId="12" fillId="0" borderId="20" xfId="0" applyFont="1" applyBorder="1" applyAlignment="1">
      <alignment vertical="top"/>
    </xf>
    <xf numFmtId="1" fontId="13" fillId="0" borderId="20" xfId="0" applyNumberFormat="1" applyFont="1" applyBorder="1" applyAlignment="1">
      <alignment vertical="top"/>
    </xf>
    <xf numFmtId="2" fontId="12" fillId="0" borderId="20" xfId="0" applyNumberFormat="1" applyFont="1" applyBorder="1" applyAlignment="1">
      <alignment vertical="top"/>
    </xf>
    <xf numFmtId="2" fontId="12" fillId="0" borderId="20" xfId="0" applyNumberFormat="1" applyFont="1" applyBorder="1" applyAlignment="1">
      <alignment horizontal="center" vertical="top" wrapText="1"/>
    </xf>
    <xf numFmtId="1" fontId="13" fillId="0" borderId="19" xfId="0" applyNumberFormat="1" applyFont="1" applyBorder="1" applyAlignment="1">
      <alignment horizontal="center" vertical="top"/>
    </xf>
    <xf numFmtId="166" fontId="12" fillId="0" borderId="20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3" fillId="0" borderId="20" xfId="0" applyFont="1" applyBorder="1" applyAlignment="1">
      <alignment horizontal="left" vertical="top"/>
    </xf>
    <xf numFmtId="3" fontId="12" fillId="0" borderId="20" xfId="0" applyNumberFormat="1" applyFont="1" applyBorder="1" applyAlignment="1">
      <alignment horizontal="center" vertical="top" wrapText="1"/>
    </xf>
    <xf numFmtId="166" fontId="12" fillId="0" borderId="28" xfId="0" applyNumberFormat="1" applyFont="1" applyBorder="1" applyAlignment="1">
      <alignment horizontal="center" vertical="top"/>
    </xf>
    <xf numFmtId="1" fontId="13" fillId="0" borderId="28" xfId="0" applyNumberFormat="1" applyFont="1" applyBorder="1" applyAlignment="1">
      <alignment horizontal="center" vertical="top"/>
    </xf>
    <xf numFmtId="1" fontId="13" fillId="0" borderId="50" xfId="0" applyNumberFormat="1" applyFont="1" applyBorder="1" applyAlignment="1">
      <alignment horizontal="center" vertical="top"/>
    </xf>
    <xf numFmtId="1" fontId="13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4" fontId="12" fillId="0" borderId="20" xfId="0" applyNumberFormat="1" applyFont="1" applyBorder="1" applyAlignment="1">
      <alignment horizontal="center" vertical="top" wrapText="1"/>
    </xf>
    <xf numFmtId="2" fontId="12" fillId="0" borderId="28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vertical="top"/>
    </xf>
    <xf numFmtId="3" fontId="12" fillId="0" borderId="21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/>
    </xf>
    <xf numFmtId="0" fontId="12" fillId="0" borderId="77" xfId="0" applyFont="1" applyBorder="1" applyAlignment="1">
      <alignment horizontal="center" vertical="top"/>
    </xf>
    <xf numFmtId="0" fontId="12" fillId="0" borderId="78" xfId="0" applyFont="1" applyBorder="1" applyAlignment="1">
      <alignment horizontal="center" vertical="top"/>
    </xf>
    <xf numFmtId="1" fontId="12" fillId="0" borderId="78" xfId="0" applyNumberFormat="1" applyFont="1" applyBorder="1" applyAlignment="1">
      <alignment horizontal="center" vertical="top"/>
    </xf>
    <xf numFmtId="2" fontId="12" fillId="0" borderId="78" xfId="0" applyNumberFormat="1" applyFont="1" applyBorder="1" applyAlignment="1">
      <alignment horizontal="center" vertical="top"/>
    </xf>
    <xf numFmtId="1" fontId="12" fillId="0" borderId="78" xfId="0" applyNumberFormat="1" applyFont="1" applyBorder="1" applyAlignment="1">
      <alignment horizontal="center" vertical="top" wrapText="1"/>
    </xf>
    <xf numFmtId="1" fontId="12" fillId="0" borderId="79" xfId="0" applyNumberFormat="1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1" fontId="12" fillId="0" borderId="20" xfId="0" applyNumberFormat="1" applyFont="1" applyBorder="1" applyAlignment="1">
      <alignment horizontal="center" vertical="top" wrapText="1"/>
    </xf>
    <xf numFmtId="1" fontId="12" fillId="0" borderId="21" xfId="0" applyNumberFormat="1" applyFont="1" applyBorder="1" applyAlignment="1">
      <alignment horizontal="center" vertical="top" wrapText="1"/>
    </xf>
    <xf numFmtId="3" fontId="12" fillId="0" borderId="28" xfId="0" applyNumberFormat="1" applyFont="1" applyBorder="1" applyAlignment="1">
      <alignment horizontal="center" vertical="top" wrapText="1"/>
    </xf>
    <xf numFmtId="3" fontId="12" fillId="0" borderId="8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165" fontId="13" fillId="0" borderId="20" xfId="0" applyNumberFormat="1" applyFont="1" applyBorder="1" applyAlignment="1">
      <alignment vertical="top"/>
    </xf>
    <xf numFmtId="49" fontId="13" fillId="0" borderId="20" xfId="0" applyNumberFormat="1" applyFont="1" applyBorder="1" applyAlignment="1">
      <alignment horizontal="center" vertical="top"/>
    </xf>
    <xf numFmtId="2" fontId="12" fillId="0" borderId="28" xfId="0" applyNumberFormat="1" applyFont="1" applyBorder="1" applyAlignment="1">
      <alignment horizontal="center" vertical="top"/>
    </xf>
    <xf numFmtId="4" fontId="12" fillId="0" borderId="28" xfId="0" applyNumberFormat="1" applyFont="1" applyBorder="1" applyAlignment="1">
      <alignment horizontal="center" vertical="top" wrapText="1"/>
    </xf>
    <xf numFmtId="1" fontId="9" fillId="0" borderId="0" xfId="0" applyNumberFormat="1" applyFont="1" applyAlignment="1">
      <alignment vertical="top"/>
    </xf>
    <xf numFmtId="4" fontId="12" fillId="0" borderId="28" xfId="0" applyNumberFormat="1" applyFont="1" applyBorder="1" applyAlignment="1">
      <alignment horizontal="center" vertical="top"/>
    </xf>
    <xf numFmtId="3" fontId="12" fillId="0" borderId="28" xfId="0" applyNumberFormat="1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3" fontId="12" fillId="0" borderId="80" xfId="0" applyNumberFormat="1" applyFont="1" applyBorder="1" applyAlignment="1">
      <alignment horizontal="center" vertical="top"/>
    </xf>
    <xf numFmtId="0" fontId="13" fillId="0" borderId="65" xfId="0" applyFont="1" applyBorder="1" applyAlignment="1">
      <alignment vertical="top"/>
    </xf>
    <xf numFmtId="2" fontId="12" fillId="0" borderId="25" xfId="0" applyNumberFormat="1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 wrapText="1"/>
    </xf>
    <xf numFmtId="0" fontId="13" fillId="0" borderId="66" xfId="0" applyFont="1" applyBorder="1" applyAlignment="1">
      <alignment vertical="top"/>
    </xf>
    <xf numFmtId="0" fontId="17" fillId="0" borderId="2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2" fillId="0" borderId="68" xfId="0" applyFont="1" applyBorder="1" applyAlignment="1">
      <alignment horizontal="center" vertical="top"/>
    </xf>
    <xf numFmtId="0" fontId="5" fillId="0" borderId="68" xfId="0" applyFont="1" applyBorder="1" applyAlignment="1">
      <alignment vertical="top"/>
    </xf>
    <xf numFmtId="0" fontId="1" fillId="0" borderId="68" xfId="0" applyFont="1" applyBorder="1" applyAlignment="1">
      <alignment horizontal="center" vertical="top"/>
    </xf>
    <xf numFmtId="1" fontId="1" fillId="0" borderId="68" xfId="0" applyNumberFormat="1" applyFont="1" applyBorder="1" applyAlignment="1">
      <alignment vertical="top"/>
    </xf>
    <xf numFmtId="0" fontId="2" fillId="0" borderId="68" xfId="0" applyFont="1" applyBorder="1" applyAlignment="1">
      <alignment vertical="top"/>
    </xf>
    <xf numFmtId="4" fontId="2" fillId="0" borderId="68" xfId="0" applyNumberFormat="1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1" fontId="7" fillId="0" borderId="14" xfId="0" applyNumberFormat="1" applyFont="1" applyBorder="1" applyAlignment="1">
      <alignment horizontal="center" vertical="top"/>
    </xf>
    <xf numFmtId="1" fontId="8" fillId="0" borderId="15" xfId="0" applyNumberFormat="1" applyFont="1" applyBorder="1" applyAlignment="1">
      <alignment horizontal="center" vertical="top"/>
    </xf>
    <xf numFmtId="1" fontId="8" fillId="0" borderId="67" xfId="0" applyNumberFormat="1" applyFont="1" applyBorder="1" applyAlignment="1">
      <alignment horizontal="center" vertical="top"/>
    </xf>
    <xf numFmtId="1" fontId="8" fillId="0" borderId="82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166" fontId="13" fillId="0" borderId="9" xfId="0" applyNumberFormat="1" applyFont="1" applyBorder="1" applyAlignment="1">
      <alignment horizontal="center" vertical="top"/>
    </xf>
    <xf numFmtId="1" fontId="13" fillId="0" borderId="8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vertical="top"/>
    </xf>
    <xf numFmtId="165" fontId="13" fillId="0" borderId="9" xfId="0" applyNumberFormat="1" applyFont="1" applyBorder="1" applyAlignment="1">
      <alignment horizontal="center" vertical="top"/>
    </xf>
    <xf numFmtId="1" fontId="13" fillId="0" borderId="47" xfId="0" applyNumberFormat="1" applyFont="1" applyBorder="1" applyAlignment="1">
      <alignment horizontal="center" vertical="top"/>
    </xf>
    <xf numFmtId="165" fontId="13" fillId="0" borderId="11" xfId="0" applyNumberFormat="1" applyFont="1" applyBorder="1" applyAlignment="1">
      <alignment horizontal="center" vertical="top"/>
    </xf>
    <xf numFmtId="166" fontId="13" fillId="0" borderId="10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3" xfId="0" applyFont="1" applyBorder="1" applyAlignment="1">
      <alignment horizontal="center" vertical="top"/>
    </xf>
    <xf numFmtId="1" fontId="13" fillId="0" borderId="23" xfId="0" applyNumberFormat="1" applyFont="1" applyBorder="1" applyAlignment="1">
      <alignment vertical="top"/>
    </xf>
    <xf numFmtId="2" fontId="12" fillId="0" borderId="23" xfId="0" applyNumberFormat="1" applyFont="1" applyBorder="1" applyAlignment="1">
      <alignment vertical="top"/>
    </xf>
    <xf numFmtId="4" fontId="12" fillId="0" borderId="23" xfId="0" applyNumberFormat="1" applyFont="1" applyBorder="1" applyAlignment="1">
      <alignment horizontal="center" vertical="top"/>
    </xf>
    <xf numFmtId="3" fontId="12" fillId="0" borderId="23" xfId="0" applyNumberFormat="1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166" fontId="12" fillId="0" borderId="23" xfId="0" applyNumberFormat="1" applyFont="1" applyBorder="1" applyAlignment="1">
      <alignment horizontal="center" vertical="top"/>
    </xf>
    <xf numFmtId="3" fontId="12" fillId="0" borderId="81" xfId="0" applyNumberFormat="1" applyFont="1" applyBorder="1" applyAlignment="1">
      <alignment horizontal="center" vertical="top"/>
    </xf>
    <xf numFmtId="1" fontId="12" fillId="0" borderId="0" xfId="0" applyNumberFormat="1" applyFont="1" applyAlignment="1">
      <alignment vertical="top"/>
    </xf>
    <xf numFmtId="0" fontId="12" fillId="0" borderId="20" xfId="0" applyFont="1" applyBorder="1" applyAlignment="1">
      <alignment horizontal="left" vertical="top"/>
    </xf>
    <xf numFmtId="1" fontId="12" fillId="0" borderId="0" xfId="0" applyNumberFormat="1" applyFont="1" applyAlignment="1">
      <alignment horizontal="center" vertical="top"/>
    </xf>
    <xf numFmtId="49" fontId="13" fillId="0" borderId="9" xfId="0" applyNumberFormat="1" applyFont="1" applyBorder="1" applyAlignment="1">
      <alignment horizontal="center" vertical="top"/>
    </xf>
    <xf numFmtId="2" fontId="13" fillId="0" borderId="9" xfId="0" applyNumberFormat="1" applyFont="1" applyBorder="1" applyAlignment="1">
      <alignment horizontal="center" vertical="top"/>
    </xf>
    <xf numFmtId="1" fontId="13" fillId="0" borderId="9" xfId="0" applyNumberFormat="1" applyFont="1" applyBorder="1" applyAlignment="1">
      <alignment horizontal="center" vertical="top" wrapText="1"/>
    </xf>
    <xf numFmtId="165" fontId="13" fillId="0" borderId="9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1" fontId="13" fillId="0" borderId="48" xfId="0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165" fontId="12" fillId="0" borderId="9" xfId="0" applyNumberFormat="1" applyFont="1" applyBorder="1" applyAlignment="1">
      <alignment horizontal="center" vertical="top"/>
    </xf>
    <xf numFmtId="166" fontId="12" fillId="0" borderId="9" xfId="0" applyNumberFormat="1" applyFont="1" applyBorder="1" applyAlignment="1">
      <alignment horizontal="center" vertical="top"/>
    </xf>
    <xf numFmtId="3" fontId="12" fillId="0" borderId="13" xfId="0" applyNumberFormat="1" applyFont="1" applyBorder="1" applyAlignment="1">
      <alignment horizontal="center" vertical="top"/>
    </xf>
    <xf numFmtId="1" fontId="12" fillId="0" borderId="13" xfId="0" applyNumberFormat="1" applyFont="1" applyBorder="1" applyAlignment="1">
      <alignment horizontal="center" vertical="top"/>
    </xf>
    <xf numFmtId="1" fontId="12" fillId="0" borderId="9" xfId="0" applyNumberFormat="1" applyFont="1" applyBorder="1" applyAlignment="1">
      <alignment horizontal="center" vertical="top"/>
    </xf>
    <xf numFmtId="1" fontId="12" fillId="0" borderId="48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horizontal="center" vertical="top"/>
    </xf>
    <xf numFmtId="3" fontId="12" fillId="0" borderId="90" xfId="0" applyNumberFormat="1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1" fontId="13" fillId="0" borderId="36" xfId="0" applyNumberFormat="1" applyFont="1" applyBorder="1" applyAlignment="1">
      <alignment horizontal="center" vertical="top"/>
    </xf>
    <xf numFmtId="1" fontId="12" fillId="0" borderId="20" xfId="0" applyNumberFormat="1" applyFont="1" applyBorder="1" applyAlignment="1">
      <alignment vertical="top"/>
    </xf>
    <xf numFmtId="0" fontId="15" fillId="0" borderId="20" xfId="0" applyFont="1" applyBorder="1" applyAlignment="1">
      <alignment horizontal="left" vertical="top" wrapText="1"/>
    </xf>
    <xf numFmtId="1" fontId="13" fillId="0" borderId="44" xfId="0" applyNumberFormat="1" applyFont="1" applyBorder="1" applyAlignment="1">
      <alignment vertical="top"/>
    </xf>
    <xf numFmtId="1" fontId="12" fillId="0" borderId="26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1" fontId="7" fillId="0" borderId="15" xfId="0" applyNumberFormat="1" applyFont="1" applyBorder="1" applyAlignment="1">
      <alignment horizontal="center" vertical="top"/>
    </xf>
    <xf numFmtId="1" fontId="8" fillId="0" borderId="70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horizontal="center" vertical="top"/>
    </xf>
    <xf numFmtId="1" fontId="13" fillId="0" borderId="22" xfId="0" applyNumberFormat="1" applyFont="1" applyBorder="1" applyAlignment="1">
      <alignment horizontal="center" vertical="top"/>
    </xf>
    <xf numFmtId="1" fontId="12" fillId="0" borderId="23" xfId="0" applyNumberFormat="1" applyFont="1" applyBorder="1" applyAlignment="1">
      <alignment horizontal="left" vertical="top"/>
    </xf>
    <xf numFmtId="2" fontId="12" fillId="0" borderId="23" xfId="0" applyNumberFormat="1" applyFont="1" applyBorder="1" applyAlignment="1">
      <alignment horizontal="center" vertical="top"/>
    </xf>
    <xf numFmtId="165" fontId="12" fillId="0" borderId="23" xfId="0" applyNumberFormat="1" applyFont="1" applyBorder="1" applyAlignment="1">
      <alignment horizontal="center" vertical="top"/>
    </xf>
    <xf numFmtId="1" fontId="12" fillId="0" borderId="81" xfId="0" applyNumberFormat="1" applyFont="1" applyBorder="1" applyAlignment="1">
      <alignment horizontal="center" vertical="top"/>
    </xf>
    <xf numFmtId="1" fontId="13" fillId="0" borderId="3" xfId="0" applyNumberFormat="1" applyFont="1" applyBorder="1" applyAlignment="1">
      <alignment vertical="top"/>
    </xf>
    <xf numFmtId="165" fontId="17" fillId="0" borderId="20" xfId="0" applyNumberFormat="1" applyFont="1" applyBorder="1" applyAlignment="1">
      <alignment horizontal="center" vertical="top" wrapText="1"/>
    </xf>
    <xf numFmtId="1" fontId="17" fillId="0" borderId="20" xfId="0" applyNumberFormat="1" applyFont="1" applyBorder="1" applyAlignment="1">
      <alignment horizontal="center" vertical="top" wrapText="1"/>
    </xf>
    <xf numFmtId="1" fontId="17" fillId="0" borderId="21" xfId="0" applyNumberFormat="1" applyFont="1" applyBorder="1" applyAlignment="1">
      <alignment horizontal="center" vertical="top" wrapText="1"/>
    </xf>
    <xf numFmtId="1" fontId="13" fillId="0" borderId="40" xfId="0" applyNumberFormat="1" applyFont="1" applyBorder="1" applyAlignment="1">
      <alignment vertical="top"/>
    </xf>
    <xf numFmtId="2" fontId="17" fillId="0" borderId="28" xfId="0" applyNumberFormat="1" applyFont="1" applyBorder="1" applyAlignment="1">
      <alignment horizontal="center" vertical="top" wrapText="1"/>
    </xf>
    <xf numFmtId="1" fontId="17" fillId="0" borderId="28" xfId="0" applyNumberFormat="1" applyFont="1" applyBorder="1" applyAlignment="1">
      <alignment horizontal="center" vertical="top" wrapText="1"/>
    </xf>
    <xf numFmtId="1" fontId="17" fillId="0" borderId="80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166" fontId="13" fillId="0" borderId="2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1" fillId="0" borderId="0" xfId="0" applyNumberFormat="1" applyFont="1"/>
    <xf numFmtId="1" fontId="3" fillId="0" borderId="20" xfId="0" applyNumberFormat="1" applyFont="1" applyBorder="1" applyAlignment="1">
      <alignment horizontal="center" vertical="top"/>
    </xf>
    <xf numFmtId="1" fontId="13" fillId="0" borderId="20" xfId="0" applyNumberFormat="1" applyFont="1" applyBorder="1" applyAlignment="1">
      <alignment horizontal="left" vertical="top"/>
    </xf>
    <xf numFmtId="1" fontId="13" fillId="0" borderId="20" xfId="0" applyNumberFormat="1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/>
    </xf>
    <xf numFmtId="1" fontId="16" fillId="0" borderId="0" xfId="0" applyNumberFormat="1" applyFont="1" applyAlignment="1">
      <alignment vertical="top"/>
    </xf>
    <xf numFmtId="2" fontId="17" fillId="0" borderId="20" xfId="0" applyNumberFormat="1" applyFont="1" applyBorder="1" applyAlignment="1">
      <alignment horizontal="center" vertical="top" wrapText="1"/>
    </xf>
    <xf numFmtId="165" fontId="17" fillId="0" borderId="28" xfId="0" applyNumberFormat="1" applyFont="1" applyBorder="1" applyAlignment="1">
      <alignment horizontal="center" vertical="top" wrapText="1"/>
    </xf>
    <xf numFmtId="1" fontId="13" fillId="0" borderId="0" xfId="0" applyNumberFormat="1" applyFont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19" xfId="0" applyFont="1" applyBorder="1" applyAlignment="1">
      <alignment vertical="top"/>
    </xf>
    <xf numFmtId="1" fontId="11" fillId="0" borderId="20" xfId="0" applyNumberFormat="1" applyFont="1" applyBorder="1" applyAlignment="1">
      <alignment horizontal="center" vertical="top"/>
    </xf>
    <xf numFmtId="165" fontId="3" fillId="0" borderId="20" xfId="0" applyNumberFormat="1" applyFont="1" applyBorder="1" applyAlignment="1">
      <alignment horizontal="center" vertical="top"/>
    </xf>
    <xf numFmtId="167" fontId="13" fillId="0" borderId="20" xfId="0" applyNumberFormat="1" applyFont="1" applyBorder="1" applyAlignment="1">
      <alignment horizontal="center" vertical="top"/>
    </xf>
    <xf numFmtId="1" fontId="12" fillId="0" borderId="64" xfId="0" applyNumberFormat="1" applyFont="1" applyBorder="1" applyAlignment="1">
      <alignment horizontal="center" vertical="top"/>
    </xf>
    <xf numFmtId="1" fontId="12" fillId="0" borderId="8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vertical="top"/>
    </xf>
    <xf numFmtId="4" fontId="17" fillId="0" borderId="25" xfId="0" applyNumberFormat="1" applyFont="1" applyBorder="1" applyAlignment="1">
      <alignment horizontal="center" vertical="top" wrapText="1"/>
    </xf>
    <xf numFmtId="3" fontId="17" fillId="0" borderId="25" xfId="0" applyNumberFormat="1" applyFont="1" applyBorder="1" applyAlignment="1">
      <alignment horizontal="center" vertical="top" wrapText="1"/>
    </xf>
    <xf numFmtId="166" fontId="17" fillId="0" borderId="25" xfId="0" applyNumberFormat="1" applyFont="1" applyBorder="1" applyAlignment="1">
      <alignment horizontal="center" vertical="top" wrapText="1"/>
    </xf>
    <xf numFmtId="3" fontId="17" fillId="0" borderId="26" xfId="0" applyNumberFormat="1" applyFont="1" applyBorder="1" applyAlignment="1">
      <alignment horizontal="center" vertical="top" wrapText="1"/>
    </xf>
    <xf numFmtId="4" fontId="17" fillId="0" borderId="20" xfId="0" applyNumberFormat="1" applyFont="1" applyBorder="1" applyAlignment="1">
      <alignment horizontal="center" vertical="top" wrapText="1"/>
    </xf>
    <xf numFmtId="3" fontId="17" fillId="0" borderId="20" xfId="0" applyNumberFormat="1" applyFont="1" applyBorder="1" applyAlignment="1">
      <alignment horizontal="center" vertical="top" wrapText="1"/>
    </xf>
    <xf numFmtId="166" fontId="17" fillId="0" borderId="20" xfId="0" applyNumberFormat="1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horizontal="center" vertical="top" wrapText="1"/>
    </xf>
    <xf numFmtId="166" fontId="17" fillId="0" borderId="28" xfId="0" applyNumberFormat="1" applyFont="1" applyBorder="1" applyAlignment="1">
      <alignment horizontal="center" vertical="top" wrapText="1"/>
    </xf>
    <xf numFmtId="3" fontId="17" fillId="0" borderId="28" xfId="0" applyNumberFormat="1" applyFont="1" applyBorder="1" applyAlignment="1">
      <alignment horizontal="center" vertical="top" wrapText="1"/>
    </xf>
    <xf numFmtId="3" fontId="17" fillId="0" borderId="8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1" fontId="8" fillId="0" borderId="75" xfId="0" applyNumberFormat="1" applyFont="1" applyBorder="1" applyAlignment="1">
      <alignment horizontal="center" vertical="top"/>
    </xf>
    <xf numFmtId="0" fontId="12" fillId="0" borderId="28" xfId="0" applyFont="1" applyBorder="1" applyAlignment="1">
      <alignment horizontal="right" vertical="top"/>
    </xf>
    <xf numFmtId="165" fontId="12" fillId="0" borderId="25" xfId="0" applyNumberFormat="1" applyFont="1" applyBorder="1" applyAlignment="1">
      <alignment horizontal="center" vertical="top"/>
    </xf>
    <xf numFmtId="3" fontId="12" fillId="0" borderId="25" xfId="0" applyNumberFormat="1" applyFont="1" applyBorder="1" applyAlignment="1">
      <alignment horizontal="center" vertical="top"/>
    </xf>
    <xf numFmtId="3" fontId="12" fillId="0" borderId="26" xfId="0" applyNumberFormat="1" applyFont="1" applyBorder="1" applyAlignment="1">
      <alignment horizontal="center" vertical="top"/>
    </xf>
    <xf numFmtId="0" fontId="13" fillId="0" borderId="85" xfId="0" applyFont="1" applyBorder="1" applyAlignment="1">
      <alignment vertical="top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2" fontId="2" fillId="0" borderId="9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93" xfId="0" applyNumberFormat="1" applyFont="1" applyBorder="1" applyAlignment="1">
      <alignment horizontal="center" vertical="top" wrapText="1"/>
    </xf>
    <xf numFmtId="2" fontId="2" fillId="0" borderId="58" xfId="0" applyNumberFormat="1" applyFont="1" applyBorder="1" applyAlignment="1">
      <alignment horizontal="center" vertical="top" wrapText="1"/>
    </xf>
    <xf numFmtId="2" fontId="2" fillId="0" borderId="5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2" fillId="0" borderId="9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2" fontId="12" fillId="0" borderId="59" xfId="0" applyNumberFormat="1" applyFont="1" applyBorder="1" applyAlignment="1">
      <alignment horizontal="center" vertical="top"/>
    </xf>
    <xf numFmtId="2" fontId="12" fillId="0" borderId="51" xfId="0" applyNumberFormat="1" applyFont="1" applyBorder="1" applyAlignment="1">
      <alignment horizontal="center" vertical="top"/>
    </xf>
    <xf numFmtId="2" fontId="12" fillId="0" borderId="60" xfId="0" applyNumberFormat="1" applyFont="1" applyBorder="1" applyAlignment="1">
      <alignment horizontal="center" vertical="top"/>
    </xf>
    <xf numFmtId="0" fontId="18" fillId="0" borderId="4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2" fontId="12" fillId="0" borderId="19" xfId="0" applyNumberFormat="1" applyFont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2" fontId="12" fillId="0" borderId="21" xfId="0" applyNumberFormat="1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1" fontId="12" fillId="0" borderId="20" xfId="0" applyNumberFormat="1" applyFont="1" applyBorder="1" applyAlignment="1">
      <alignment horizontal="center" vertical="top"/>
    </xf>
    <xf numFmtId="1" fontId="12" fillId="0" borderId="21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7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2" fontId="2" fillId="0" borderId="57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 wrapText="1"/>
    </xf>
    <xf numFmtId="4" fontId="2" fillId="0" borderId="49" xfId="0" applyNumberFormat="1" applyFont="1" applyBorder="1" applyAlignment="1">
      <alignment horizontal="center" vertical="top" wrapText="1"/>
    </xf>
    <xf numFmtId="2" fontId="2" fillId="0" borderId="49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73" xfId="0" applyFont="1" applyBorder="1" applyAlignment="1">
      <alignment horizontal="center" vertical="top"/>
    </xf>
    <xf numFmtId="0" fontId="12" fillId="0" borderId="74" xfId="0" applyFont="1" applyBorder="1" applyAlignment="1">
      <alignment horizontal="center" vertical="top"/>
    </xf>
    <xf numFmtId="0" fontId="12" fillId="0" borderId="7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1" fontId="12" fillId="0" borderId="59" xfId="0" applyNumberFormat="1" applyFont="1" applyBorder="1" applyAlignment="1">
      <alignment horizontal="center" vertical="top"/>
    </xf>
    <xf numFmtId="1" fontId="12" fillId="0" borderId="51" xfId="0" applyNumberFormat="1" applyFont="1" applyBorder="1" applyAlignment="1">
      <alignment horizontal="center" vertical="top"/>
    </xf>
    <xf numFmtId="1" fontId="12" fillId="0" borderId="60" xfId="0" applyNumberFormat="1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top"/>
    </xf>
    <xf numFmtId="0" fontId="12" fillId="0" borderId="51" xfId="0" applyFont="1" applyBorder="1" applyAlignment="1">
      <alignment horizontal="center" vertical="top"/>
    </xf>
    <xf numFmtId="0" fontId="12" fillId="0" borderId="60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1" fontId="12" fillId="0" borderId="0" xfId="0" applyNumberFormat="1" applyFont="1" applyAlignment="1">
      <alignment horizontal="center" vertical="top"/>
    </xf>
    <xf numFmtId="1" fontId="12" fillId="0" borderId="4" xfId="0" applyNumberFormat="1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 wrapText="1"/>
    </xf>
    <xf numFmtId="1" fontId="12" fillId="0" borderId="87" xfId="0" applyNumberFormat="1" applyFont="1" applyBorder="1" applyAlignment="1">
      <alignment horizontal="center" vertical="top"/>
    </xf>
    <xf numFmtId="1" fontId="12" fillId="0" borderId="61" xfId="0" applyNumberFormat="1" applyFont="1" applyBorder="1" applyAlignment="1">
      <alignment horizontal="center" vertical="top"/>
    </xf>
    <xf numFmtId="1" fontId="12" fillId="0" borderId="88" xfId="0" applyNumberFormat="1" applyFont="1" applyBorder="1" applyAlignment="1">
      <alignment horizontal="center" vertical="top"/>
    </xf>
    <xf numFmtId="2" fontId="2" fillId="0" borderId="71" xfId="0" applyNumberFormat="1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/>
    </xf>
    <xf numFmtId="0" fontId="12" fillId="0" borderId="76" xfId="0" applyFont="1" applyBorder="1" applyAlignment="1">
      <alignment horizontal="center" vertical="top"/>
    </xf>
    <xf numFmtId="0" fontId="12" fillId="0" borderId="89" xfId="0" applyFont="1" applyBorder="1" applyAlignment="1">
      <alignment horizontal="center" vertical="top"/>
    </xf>
    <xf numFmtId="2" fontId="2" fillId="0" borderId="56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1" fontId="12" fillId="0" borderId="24" xfId="0" applyNumberFormat="1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1" fontId="12" fillId="0" borderId="26" xfId="0" applyNumberFormat="1" applyFont="1" applyBorder="1" applyAlignment="1">
      <alignment horizontal="center" vertical="top"/>
    </xf>
    <xf numFmtId="1" fontId="4" fillId="0" borderId="24" xfId="0" applyNumberFormat="1" applyFont="1" applyBorder="1" applyAlignment="1">
      <alignment horizontal="center" vertical="top"/>
    </xf>
    <xf numFmtId="1" fontId="14" fillId="0" borderId="25" xfId="0" applyNumberFormat="1" applyFont="1" applyBorder="1" applyAlignment="1">
      <alignment horizontal="center" vertical="top"/>
    </xf>
    <xf numFmtId="1" fontId="14" fillId="0" borderId="26" xfId="0" applyNumberFormat="1" applyFont="1" applyBorder="1" applyAlignment="1">
      <alignment horizontal="center" vertical="top"/>
    </xf>
    <xf numFmtId="1" fontId="4" fillId="0" borderId="29" xfId="0" applyNumberFormat="1" applyFont="1" applyBorder="1" applyAlignment="1">
      <alignment horizontal="center" vertical="top"/>
    </xf>
    <xf numFmtId="1" fontId="4" fillId="0" borderId="30" xfId="0" applyNumberFormat="1" applyFont="1" applyBorder="1" applyAlignment="1">
      <alignment horizontal="center" vertical="top"/>
    </xf>
    <xf numFmtId="1" fontId="4" fillId="0" borderId="31" xfId="0" applyNumberFormat="1" applyFont="1" applyBorder="1" applyAlignment="1">
      <alignment horizontal="center" vertical="top"/>
    </xf>
    <xf numFmtId="1" fontId="12" fillId="0" borderId="16" xfId="0" applyNumberFormat="1" applyFont="1" applyBorder="1" applyAlignment="1">
      <alignment horizontal="center" vertical="top"/>
    </xf>
    <xf numFmtId="1" fontId="12" fillId="0" borderId="17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2" fontId="2" fillId="0" borderId="72" xfId="0" applyNumberFormat="1" applyFont="1" applyBorder="1" applyAlignment="1">
      <alignment horizontal="center" vertical="top" wrapText="1"/>
    </xf>
    <xf numFmtId="1" fontId="4" fillId="0" borderId="32" xfId="0" applyNumberFormat="1" applyFont="1" applyBorder="1" applyAlignment="1">
      <alignment horizontal="center" vertical="top"/>
    </xf>
    <xf numFmtId="1" fontId="4" fillId="0" borderId="33" xfId="0" applyNumberFormat="1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 vertical="top"/>
    </xf>
    <xf numFmtId="1" fontId="12" fillId="0" borderId="45" xfId="0" applyNumberFormat="1" applyFont="1" applyBorder="1" applyAlignment="1">
      <alignment horizontal="center" vertical="top"/>
    </xf>
    <xf numFmtId="1" fontId="12" fillId="0" borderId="42" xfId="0" applyNumberFormat="1" applyFont="1" applyBorder="1" applyAlignment="1">
      <alignment horizontal="center" vertical="top"/>
    </xf>
    <xf numFmtId="1" fontId="12" fillId="0" borderId="43" xfId="0" applyNumberFormat="1" applyFont="1" applyBorder="1" applyAlignment="1">
      <alignment horizontal="center" vertical="top"/>
    </xf>
    <xf numFmtId="0" fontId="12" fillId="0" borderId="62" xfId="0" applyFont="1" applyBorder="1" applyAlignment="1">
      <alignment horizontal="center" vertical="top"/>
    </xf>
    <xf numFmtId="0" fontId="12" fillId="0" borderId="63" xfId="0" applyFont="1" applyBorder="1" applyAlignment="1">
      <alignment horizontal="center" vertical="top"/>
    </xf>
    <xf numFmtId="0" fontId="12" fillId="0" borderId="83" xfId="0" applyFont="1" applyBorder="1" applyAlignment="1">
      <alignment horizontal="center" vertical="top"/>
    </xf>
    <xf numFmtId="2" fontId="2" fillId="0" borderId="69" xfId="0" applyNumberFormat="1" applyFont="1" applyBorder="1" applyAlignment="1">
      <alignment horizontal="center" vertical="top" wrapText="1"/>
    </xf>
    <xf numFmtId="2" fontId="2" fillId="0" borderId="84" xfId="0" applyNumberFormat="1" applyFont="1" applyBorder="1" applyAlignment="1">
      <alignment horizontal="center" vertical="top"/>
    </xf>
    <xf numFmtId="2" fontId="2" fillId="0" borderId="86" xfId="0" applyNumberFormat="1" applyFont="1" applyBorder="1" applyAlignment="1">
      <alignment horizontal="center" vertical="top" wrapText="1"/>
    </xf>
    <xf numFmtId="2" fontId="2" fillId="0" borderId="5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2" fillId="0" borderId="8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S595"/>
  <sheetViews>
    <sheetView tabSelected="1" topLeftCell="A82" zoomScale="80" zoomScaleNormal="80" zoomScaleSheetLayoutView="70" workbookViewId="0">
      <selection activeCell="AD1" sqref="AD1:AQ1048576"/>
    </sheetView>
  </sheetViews>
  <sheetFormatPr defaultColWidth="9.140625" defaultRowHeight="12.75"/>
  <cols>
    <col min="1" max="1" width="4.140625" style="2" customWidth="1"/>
    <col min="2" max="2" width="32.7109375" style="3" customWidth="1"/>
    <col min="3" max="3" width="10.140625" style="4" customWidth="1"/>
    <col min="4" max="4" width="8.5703125" style="2" customWidth="1"/>
    <col min="5" max="5" width="5.5703125" style="5" customWidth="1"/>
    <col min="6" max="6" width="8.7109375" style="6" customWidth="1"/>
    <col min="7" max="7" width="7.7109375" style="3" customWidth="1"/>
    <col min="8" max="8" width="11.42578125" style="7" customWidth="1"/>
    <col min="9" max="9" width="14" style="7" customWidth="1"/>
    <col min="10" max="10" width="11.5703125" style="2" customWidth="1"/>
    <col min="11" max="11" width="13.42578125" style="2" customWidth="1"/>
    <col min="12" max="12" width="7.28515625" style="2" customWidth="1"/>
    <col min="13" max="13" width="11.28515625" style="2" customWidth="1"/>
    <col min="14" max="14" width="5.85546875" style="2" customWidth="1"/>
    <col min="15" max="15" width="11.7109375" style="2" customWidth="1"/>
    <col min="16" max="16" width="5" style="2" customWidth="1"/>
    <col min="17" max="17" width="9.42578125" style="2" customWidth="1"/>
    <col min="18" max="18" width="5.85546875" style="4" customWidth="1"/>
    <col min="19" max="19" width="10.85546875" style="2" customWidth="1"/>
    <col min="20" max="20" width="5.85546875" style="4" customWidth="1"/>
    <col min="21" max="21" width="9.42578125" style="2" customWidth="1"/>
    <col min="22" max="22" width="5.7109375" style="2" customWidth="1"/>
    <col min="23" max="23" width="9.140625" style="2" customWidth="1"/>
    <col min="24" max="24" width="12.28515625" style="2" customWidth="1"/>
    <col min="25" max="25" width="13.85546875" style="2" customWidth="1"/>
    <col min="26" max="26" width="11.5703125" style="2" customWidth="1"/>
    <col min="27" max="27" width="13.42578125" style="2" customWidth="1"/>
    <col min="28" max="28" width="9.5703125" style="2" customWidth="1"/>
    <col min="29" max="29" width="14.140625" style="2" customWidth="1"/>
    <col min="30" max="16384" width="9.140625" style="6"/>
  </cols>
  <sheetData>
    <row r="1" spans="1:71" ht="70.5" customHeight="1">
      <c r="P1" s="4"/>
      <c r="R1" s="2"/>
      <c r="X1" s="256" t="s">
        <v>583</v>
      </c>
      <c r="Y1" s="256"/>
      <c r="Z1" s="256"/>
      <c r="AA1" s="256"/>
      <c r="AB1" s="256"/>
      <c r="AC1" s="256"/>
    </row>
    <row r="2" spans="1:71" ht="12" customHeight="1">
      <c r="A2" s="9"/>
      <c r="H2" s="10"/>
      <c r="I2" s="10"/>
      <c r="J2" s="10"/>
      <c r="K2" s="10"/>
      <c r="R2" s="11"/>
      <c r="S2" s="11"/>
      <c r="V2" s="11"/>
      <c r="W2" s="11"/>
      <c r="X2" s="11"/>
      <c r="Y2" s="11"/>
      <c r="Z2" s="11"/>
      <c r="AA2" s="11"/>
      <c r="AB2" s="11"/>
      <c r="AC2" s="12"/>
    </row>
    <row r="3" spans="1:71" ht="24.75" customHeight="1">
      <c r="A3" s="284" t="s">
        <v>443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6"/>
    </row>
    <row r="4" spans="1:71" ht="15" thickBot="1">
      <c r="A4" s="9"/>
      <c r="B4" s="14"/>
      <c r="G4" s="14"/>
      <c r="P4" s="15"/>
      <c r="Q4" s="15"/>
      <c r="AC4" s="16"/>
    </row>
    <row r="5" spans="1:71" ht="15.75" customHeight="1">
      <c r="A5" s="244" t="s">
        <v>0</v>
      </c>
      <c r="B5" s="247" t="s">
        <v>1</v>
      </c>
      <c r="C5" s="250" t="s">
        <v>553</v>
      </c>
      <c r="D5" s="247" t="s">
        <v>504</v>
      </c>
      <c r="E5" s="253" t="s">
        <v>554</v>
      </c>
      <c r="F5" s="250" t="s">
        <v>2</v>
      </c>
      <c r="G5" s="250" t="s">
        <v>506</v>
      </c>
      <c r="H5" s="272" t="s">
        <v>228</v>
      </c>
      <c r="I5" s="17"/>
      <c r="J5" s="276" t="s">
        <v>392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7"/>
      <c r="AB5" s="250" t="s">
        <v>4</v>
      </c>
      <c r="AC5" s="27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1:71" ht="15" customHeight="1">
      <c r="A6" s="245"/>
      <c r="B6" s="248"/>
      <c r="C6" s="251"/>
      <c r="D6" s="248"/>
      <c r="E6" s="254"/>
      <c r="F6" s="251"/>
      <c r="G6" s="251"/>
      <c r="H6" s="273"/>
      <c r="I6" s="236" t="s">
        <v>242</v>
      </c>
      <c r="J6" s="236"/>
      <c r="K6" s="236"/>
      <c r="L6" s="236" t="s">
        <v>393</v>
      </c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 t="s">
        <v>507</v>
      </c>
      <c r="Z6" s="236" t="s">
        <v>508</v>
      </c>
      <c r="AA6" s="236" t="s">
        <v>509</v>
      </c>
      <c r="AB6" s="238"/>
      <c r="AC6" s="240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</row>
    <row r="7" spans="1:71" ht="46.15" customHeight="1">
      <c r="A7" s="245"/>
      <c r="B7" s="248"/>
      <c r="C7" s="251"/>
      <c r="D7" s="248"/>
      <c r="E7" s="254"/>
      <c r="F7" s="251"/>
      <c r="G7" s="251"/>
      <c r="H7" s="274"/>
      <c r="I7" s="279" t="s">
        <v>243</v>
      </c>
      <c r="J7" s="252" t="s">
        <v>503</v>
      </c>
      <c r="K7" s="271" t="s">
        <v>502</v>
      </c>
      <c r="L7" s="236" t="s">
        <v>5</v>
      </c>
      <c r="M7" s="236"/>
      <c r="N7" s="236" t="s">
        <v>226</v>
      </c>
      <c r="O7" s="236"/>
      <c r="P7" s="236" t="s">
        <v>389</v>
      </c>
      <c r="Q7" s="236"/>
      <c r="R7" s="236" t="s">
        <v>7</v>
      </c>
      <c r="S7" s="236"/>
      <c r="T7" s="242" t="s">
        <v>400</v>
      </c>
      <c r="U7" s="243"/>
      <c r="V7" s="236" t="s">
        <v>8</v>
      </c>
      <c r="W7" s="236"/>
      <c r="X7" s="236" t="s">
        <v>227</v>
      </c>
      <c r="Y7" s="236"/>
      <c r="Z7" s="236"/>
      <c r="AA7" s="236"/>
      <c r="AB7" s="238" t="s">
        <v>9</v>
      </c>
      <c r="AC7" s="240" t="s">
        <v>10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ht="30.75" customHeight="1" thickBot="1">
      <c r="A8" s="246"/>
      <c r="B8" s="249"/>
      <c r="C8" s="252"/>
      <c r="D8" s="249"/>
      <c r="E8" s="255"/>
      <c r="F8" s="252"/>
      <c r="G8" s="252"/>
      <c r="H8" s="275"/>
      <c r="I8" s="279"/>
      <c r="J8" s="280"/>
      <c r="K8" s="237"/>
      <c r="L8" s="20" t="s">
        <v>11</v>
      </c>
      <c r="M8" s="20" t="s">
        <v>12</v>
      </c>
      <c r="N8" s="20" t="s">
        <v>430</v>
      </c>
      <c r="O8" s="20" t="s">
        <v>12</v>
      </c>
      <c r="P8" s="20" t="s">
        <v>13</v>
      </c>
      <c r="Q8" s="20" t="s">
        <v>12</v>
      </c>
      <c r="R8" s="20" t="s">
        <v>13</v>
      </c>
      <c r="S8" s="20" t="s">
        <v>12</v>
      </c>
      <c r="T8" s="20" t="s">
        <v>13</v>
      </c>
      <c r="U8" s="20" t="s">
        <v>12</v>
      </c>
      <c r="V8" s="20" t="s">
        <v>13</v>
      </c>
      <c r="W8" s="20" t="s">
        <v>12</v>
      </c>
      <c r="X8" s="237"/>
      <c r="Y8" s="237"/>
      <c r="Z8" s="237"/>
      <c r="AA8" s="237"/>
      <c r="AB8" s="239"/>
      <c r="AC8" s="241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s="25" customFormat="1" thickBot="1">
      <c r="A9" s="21">
        <v>1</v>
      </c>
      <c r="B9" s="22">
        <v>2</v>
      </c>
      <c r="C9" s="23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3">
        <v>19</v>
      </c>
      <c r="T9" s="22">
        <v>20</v>
      </c>
      <c r="U9" s="23">
        <v>21</v>
      </c>
      <c r="V9" s="22">
        <v>22</v>
      </c>
      <c r="W9" s="23">
        <v>23</v>
      </c>
      <c r="X9" s="22">
        <v>24</v>
      </c>
      <c r="Y9" s="23">
        <v>25</v>
      </c>
      <c r="Z9" s="22">
        <v>26</v>
      </c>
      <c r="AA9" s="23">
        <v>27</v>
      </c>
      <c r="AB9" s="22">
        <v>28</v>
      </c>
      <c r="AC9" s="24">
        <v>29</v>
      </c>
    </row>
    <row r="10" spans="1:71" s="26" customFormat="1" ht="17.850000000000001" customHeight="1">
      <c r="A10" s="281" t="s">
        <v>431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3"/>
    </row>
    <row r="11" spans="1:71" s="26" customFormat="1" ht="17.850000000000001" customHeight="1">
      <c r="A11" s="265" t="s">
        <v>14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7"/>
    </row>
    <row r="12" spans="1:71" s="26" customFormat="1" ht="17.850000000000001" customHeight="1">
      <c r="A12" s="28">
        <v>1</v>
      </c>
      <c r="B12" s="29" t="s">
        <v>176</v>
      </c>
      <c r="C12" s="30" t="s">
        <v>55</v>
      </c>
      <c r="D12" s="31">
        <v>5.4</v>
      </c>
      <c r="E12" s="32"/>
      <c r="F12" s="30">
        <v>17697</v>
      </c>
      <c r="G12" s="30">
        <v>4.88</v>
      </c>
      <c r="H12" s="33">
        <v>0.25</v>
      </c>
      <c r="I12" s="32">
        <f>F12*G12*H12</f>
        <v>21590.34</v>
      </c>
      <c r="J12" s="34">
        <v>3.42</v>
      </c>
      <c r="K12" s="32">
        <f>I12*J12</f>
        <v>73838.962799999994</v>
      </c>
      <c r="L12" s="32">
        <v>25</v>
      </c>
      <c r="M12" s="32">
        <f>K12*L12/100</f>
        <v>18459.740699999998</v>
      </c>
      <c r="N12" s="32">
        <v>10</v>
      </c>
      <c r="O12" s="32">
        <f>K12*N12/100</f>
        <v>7383.896279999999</v>
      </c>
      <c r="P12" s="32"/>
      <c r="Q12" s="35"/>
      <c r="R12" s="32"/>
      <c r="S12" s="32"/>
      <c r="T12" s="32"/>
      <c r="U12" s="32"/>
      <c r="V12" s="32"/>
      <c r="W12" s="32"/>
      <c r="X12" s="32">
        <f>W12+S12+U12+Q12+O12+M12</f>
        <v>25843.636979999996</v>
      </c>
      <c r="Y12" s="32">
        <f t="shared" ref="Y12:Y13" si="0">K12+X12</f>
        <v>99682.59977999999</v>
      </c>
      <c r="Z12" s="34"/>
      <c r="AA12" s="32">
        <f>Y12</f>
        <v>99682.59977999999</v>
      </c>
      <c r="AB12" s="36"/>
      <c r="AC12" s="37"/>
    </row>
    <row r="13" spans="1:71" s="26" customFormat="1" ht="17.850000000000001" customHeight="1">
      <c r="A13" s="28">
        <v>2</v>
      </c>
      <c r="B13" s="29" t="s">
        <v>177</v>
      </c>
      <c r="C13" s="30" t="s">
        <v>21</v>
      </c>
      <c r="D13" s="31">
        <v>5.4</v>
      </c>
      <c r="E13" s="32"/>
      <c r="F13" s="30">
        <v>17697</v>
      </c>
      <c r="G13" s="34">
        <v>4.3</v>
      </c>
      <c r="H13" s="38">
        <v>1</v>
      </c>
      <c r="I13" s="32">
        <f>F13*G13*H13</f>
        <v>76097.099999999991</v>
      </c>
      <c r="J13" s="34">
        <v>3.42</v>
      </c>
      <c r="K13" s="32">
        <f>I13*J13</f>
        <v>260252.08199999997</v>
      </c>
      <c r="L13" s="32">
        <v>25</v>
      </c>
      <c r="M13" s="32">
        <f>K13*L13/100</f>
        <v>65063.020499999991</v>
      </c>
      <c r="N13" s="32">
        <v>10</v>
      </c>
      <c r="O13" s="32">
        <f>K13*N13/100</f>
        <v>26025.208199999997</v>
      </c>
      <c r="P13" s="32"/>
      <c r="Q13" s="35"/>
      <c r="R13" s="35">
        <v>200</v>
      </c>
      <c r="S13" s="32">
        <f>F13*H13*R13/100</f>
        <v>35394</v>
      </c>
      <c r="T13" s="32"/>
      <c r="U13" s="32"/>
      <c r="V13" s="32"/>
      <c r="W13" s="32"/>
      <c r="X13" s="32">
        <f>W13+S13+U13+Q13+O13+M13</f>
        <v>126482.22869999998</v>
      </c>
      <c r="Y13" s="32">
        <f t="shared" si="0"/>
        <v>386734.31069999991</v>
      </c>
      <c r="Z13" s="34"/>
      <c r="AA13" s="32">
        <f>Y13</f>
        <v>386734.31069999991</v>
      </c>
      <c r="AB13" s="39">
        <v>1</v>
      </c>
      <c r="AC13" s="40">
        <f>K13</f>
        <v>260252.08199999997</v>
      </c>
    </row>
    <row r="14" spans="1:71" s="26" customFormat="1" ht="17.850000000000001" customHeight="1">
      <c r="A14" s="28"/>
      <c r="B14" s="41" t="s">
        <v>22</v>
      </c>
      <c r="C14" s="42"/>
      <c r="D14" s="27"/>
      <c r="E14" s="32"/>
      <c r="F14" s="42"/>
      <c r="G14" s="42"/>
      <c r="H14" s="43">
        <f>SUM(H12:H13)</f>
        <v>1.25</v>
      </c>
      <c r="I14" s="44">
        <f>SUM(I12:I13)</f>
        <v>97687.439999999988</v>
      </c>
      <c r="J14" s="45"/>
      <c r="K14" s="44">
        <f>SUM(K12:K13)</f>
        <v>334091.04479999997</v>
      </c>
      <c r="L14" s="45"/>
      <c r="M14" s="44">
        <f>SUM(M12:M13)</f>
        <v>83522.761199999994</v>
      </c>
      <c r="N14" s="45"/>
      <c r="O14" s="44">
        <f>SUM(O12:O13)</f>
        <v>33409.104479999995</v>
      </c>
      <c r="P14" s="45"/>
      <c r="Q14" s="44">
        <f>SUM(Q12:Q13)</f>
        <v>0</v>
      </c>
      <c r="R14" s="45"/>
      <c r="S14" s="44">
        <f>SUM(S12:S13)</f>
        <v>35394</v>
      </c>
      <c r="T14" s="45"/>
      <c r="U14" s="44">
        <f>SUM(U12:U13)</f>
        <v>0</v>
      </c>
      <c r="V14" s="45"/>
      <c r="W14" s="44">
        <f>SUM(W12:W13)</f>
        <v>0</v>
      </c>
      <c r="X14" s="44">
        <f>SUM(X12:X13)</f>
        <v>152325.86567999999</v>
      </c>
      <c r="Y14" s="44">
        <f>SUM(Y12:Y13)</f>
        <v>486416.9104799999</v>
      </c>
      <c r="Z14" s="45"/>
      <c r="AA14" s="45">
        <f>SUM(AA12:AA13)</f>
        <v>486416.9104799999</v>
      </c>
      <c r="AB14" s="46">
        <f>SUM(AB12:AB13)</f>
        <v>1</v>
      </c>
      <c r="AC14" s="44">
        <f>SUM(AC12:AC13)</f>
        <v>260252.08199999997</v>
      </c>
    </row>
    <row r="15" spans="1:71" s="26" customFormat="1" ht="17.850000000000001" customHeight="1">
      <c r="A15" s="287" t="s">
        <v>23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9"/>
    </row>
    <row r="16" spans="1:71" s="26" customFormat="1" ht="17.850000000000001" customHeight="1">
      <c r="A16" s="28">
        <v>1</v>
      </c>
      <c r="B16" s="29" t="s">
        <v>155</v>
      </c>
      <c r="C16" s="30" t="s">
        <v>27</v>
      </c>
      <c r="D16" s="31" t="s">
        <v>20</v>
      </c>
      <c r="E16" s="32" t="s">
        <v>28</v>
      </c>
      <c r="F16" s="30">
        <v>17697</v>
      </c>
      <c r="G16" s="30">
        <v>4.29</v>
      </c>
      <c r="H16" s="38">
        <v>1</v>
      </c>
      <c r="I16" s="32">
        <f t="shared" ref="I16:I25" si="1">F16*G16*H16</f>
        <v>75920.13</v>
      </c>
      <c r="J16" s="34">
        <v>2.34</v>
      </c>
      <c r="K16" s="32">
        <f t="shared" ref="K16:K25" si="2">I16*J16</f>
        <v>177653.1042</v>
      </c>
      <c r="L16" s="32">
        <v>25</v>
      </c>
      <c r="M16" s="32">
        <f t="shared" ref="M16:M25" si="3">K16*L16/100</f>
        <v>44413.276050000008</v>
      </c>
      <c r="N16" s="32">
        <v>10</v>
      </c>
      <c r="O16" s="32">
        <f t="shared" ref="O16:O25" si="4">K16*N16/100</f>
        <v>17765.310419999998</v>
      </c>
      <c r="P16" s="32"/>
      <c r="Q16" s="35"/>
      <c r="R16" s="35">
        <v>150</v>
      </c>
      <c r="S16" s="32">
        <f>F16*H16*R16/100</f>
        <v>26545.5</v>
      </c>
      <c r="T16" s="32"/>
      <c r="U16" s="32"/>
      <c r="V16" s="32"/>
      <c r="W16" s="32"/>
      <c r="X16" s="32">
        <f t="shared" ref="X16:X25" si="5">W16+S16+U16+Q16+O16+M16</f>
        <v>88724.086470000009</v>
      </c>
      <c r="Y16" s="32">
        <f t="shared" ref="Y16:Y25" si="6">K16+X16</f>
        <v>266377.19067000004</v>
      </c>
      <c r="Z16" s="34"/>
      <c r="AA16" s="32">
        <f t="shared" ref="AA16:AA25" si="7">Y16</f>
        <v>266377.19067000004</v>
      </c>
      <c r="AB16" s="39">
        <v>1</v>
      </c>
      <c r="AC16" s="40">
        <f t="shared" ref="AC16:AC21" si="8">K16</f>
        <v>177653.1042</v>
      </c>
    </row>
    <row r="17" spans="1:29" s="26" customFormat="1" ht="17.850000000000001" customHeight="1">
      <c r="A17" s="28">
        <v>2</v>
      </c>
      <c r="B17" s="29" t="s">
        <v>321</v>
      </c>
      <c r="C17" s="30" t="s">
        <v>30</v>
      </c>
      <c r="D17" s="31">
        <v>19.7</v>
      </c>
      <c r="E17" s="32" t="s">
        <v>18</v>
      </c>
      <c r="F17" s="30">
        <v>17697</v>
      </c>
      <c r="G17" s="34">
        <v>4.4000000000000004</v>
      </c>
      <c r="H17" s="38">
        <v>1</v>
      </c>
      <c r="I17" s="32">
        <f t="shared" si="1"/>
        <v>77866.8</v>
      </c>
      <c r="J17" s="34">
        <v>2.34</v>
      </c>
      <c r="K17" s="32">
        <f t="shared" si="2"/>
        <v>182208.31200000001</v>
      </c>
      <c r="L17" s="32">
        <v>25</v>
      </c>
      <c r="M17" s="32">
        <f t="shared" si="3"/>
        <v>45552.078000000001</v>
      </c>
      <c r="N17" s="32">
        <v>10</v>
      </c>
      <c r="O17" s="32">
        <f t="shared" si="4"/>
        <v>18220.831200000001</v>
      </c>
      <c r="P17" s="32"/>
      <c r="Q17" s="35"/>
      <c r="R17" s="35">
        <v>150</v>
      </c>
      <c r="S17" s="32">
        <f>F17*H17*R17/100</f>
        <v>26545.5</v>
      </c>
      <c r="T17" s="32"/>
      <c r="U17" s="32"/>
      <c r="V17" s="32"/>
      <c r="W17" s="32"/>
      <c r="X17" s="32">
        <f t="shared" si="5"/>
        <v>90318.409199999995</v>
      </c>
      <c r="Y17" s="32">
        <f t="shared" si="6"/>
        <v>272526.72120000003</v>
      </c>
      <c r="Z17" s="34"/>
      <c r="AA17" s="32">
        <f t="shared" si="7"/>
        <v>272526.72120000003</v>
      </c>
      <c r="AB17" s="39">
        <v>1</v>
      </c>
      <c r="AC17" s="40">
        <f t="shared" si="8"/>
        <v>182208.31200000001</v>
      </c>
    </row>
    <row r="18" spans="1:29" s="26" customFormat="1" ht="17.850000000000001" customHeight="1">
      <c r="A18" s="28">
        <v>3</v>
      </c>
      <c r="B18" s="29" t="s">
        <v>156</v>
      </c>
      <c r="C18" s="30" t="s">
        <v>30</v>
      </c>
      <c r="D18" s="31" t="s">
        <v>20</v>
      </c>
      <c r="E18" s="32" t="s">
        <v>18</v>
      </c>
      <c r="F18" s="30">
        <v>17697</v>
      </c>
      <c r="G18" s="30">
        <v>4.53</v>
      </c>
      <c r="H18" s="38">
        <v>1</v>
      </c>
      <c r="I18" s="32">
        <f t="shared" si="1"/>
        <v>80167.41</v>
      </c>
      <c r="J18" s="34">
        <v>2.34</v>
      </c>
      <c r="K18" s="32">
        <f t="shared" si="2"/>
        <v>187591.73939999999</v>
      </c>
      <c r="L18" s="32">
        <v>25</v>
      </c>
      <c r="M18" s="32">
        <f t="shared" si="3"/>
        <v>46897.934849999991</v>
      </c>
      <c r="N18" s="32">
        <v>10</v>
      </c>
      <c r="O18" s="32">
        <f t="shared" si="4"/>
        <v>18759.173939999997</v>
      </c>
      <c r="P18" s="32"/>
      <c r="Q18" s="35"/>
      <c r="R18" s="35">
        <v>150</v>
      </c>
      <c r="S18" s="32">
        <f>F18*H18*R18/100</f>
        <v>26545.5</v>
      </c>
      <c r="T18" s="32"/>
      <c r="U18" s="32"/>
      <c r="V18" s="32"/>
      <c r="W18" s="32"/>
      <c r="X18" s="32">
        <f t="shared" si="5"/>
        <v>92202.608789999984</v>
      </c>
      <c r="Y18" s="32">
        <f t="shared" si="6"/>
        <v>279794.34818999999</v>
      </c>
      <c r="Z18" s="34"/>
      <c r="AA18" s="32">
        <f t="shared" si="7"/>
        <v>279794.34818999999</v>
      </c>
      <c r="AB18" s="39">
        <v>1</v>
      </c>
      <c r="AC18" s="40">
        <f t="shared" si="8"/>
        <v>187591.73939999999</v>
      </c>
    </row>
    <row r="19" spans="1:29" s="26" customFormat="1" ht="17.850000000000001" customHeight="1">
      <c r="A19" s="28">
        <v>4</v>
      </c>
      <c r="B19" s="29" t="s">
        <v>234</v>
      </c>
      <c r="C19" s="30" t="s">
        <v>31</v>
      </c>
      <c r="D19" s="30">
        <v>14.7</v>
      </c>
      <c r="E19" s="32"/>
      <c r="F19" s="30">
        <v>17697</v>
      </c>
      <c r="G19" s="30">
        <v>3.61</v>
      </c>
      <c r="H19" s="38">
        <v>1</v>
      </c>
      <c r="I19" s="32">
        <f t="shared" si="1"/>
        <v>63886.17</v>
      </c>
      <c r="J19" s="34">
        <v>2.34</v>
      </c>
      <c r="K19" s="32">
        <f t="shared" si="2"/>
        <v>149493.6378</v>
      </c>
      <c r="L19" s="32">
        <v>25</v>
      </c>
      <c r="M19" s="32">
        <f t="shared" si="3"/>
        <v>37373.409449999999</v>
      </c>
      <c r="N19" s="32">
        <v>10</v>
      </c>
      <c r="O19" s="32">
        <f t="shared" si="4"/>
        <v>14949.36378</v>
      </c>
      <c r="P19" s="32"/>
      <c r="Q19" s="35"/>
      <c r="R19" s="32"/>
      <c r="S19" s="32"/>
      <c r="T19" s="32"/>
      <c r="U19" s="32"/>
      <c r="V19" s="32"/>
      <c r="W19" s="32"/>
      <c r="X19" s="32">
        <f t="shared" si="5"/>
        <v>52322.773229999999</v>
      </c>
      <c r="Y19" s="32">
        <f t="shared" si="6"/>
        <v>201816.41102999999</v>
      </c>
      <c r="Z19" s="34"/>
      <c r="AA19" s="32">
        <f t="shared" si="7"/>
        <v>201816.41102999999</v>
      </c>
      <c r="AB19" s="39">
        <v>1</v>
      </c>
      <c r="AC19" s="40">
        <f t="shared" si="8"/>
        <v>149493.6378</v>
      </c>
    </row>
    <row r="20" spans="1:29" s="26" customFormat="1" ht="17.850000000000001" customHeight="1">
      <c r="A20" s="28">
        <v>5</v>
      </c>
      <c r="B20" s="29" t="s">
        <v>332</v>
      </c>
      <c r="C20" s="30" t="s">
        <v>27</v>
      </c>
      <c r="D20" s="34">
        <v>12.1</v>
      </c>
      <c r="E20" s="32" t="s">
        <v>28</v>
      </c>
      <c r="F20" s="30">
        <v>17697</v>
      </c>
      <c r="G20" s="30">
        <v>4.04</v>
      </c>
      <c r="H20" s="38">
        <v>0.5</v>
      </c>
      <c r="I20" s="32">
        <f t="shared" si="1"/>
        <v>35747.94</v>
      </c>
      <c r="J20" s="34">
        <v>2.34</v>
      </c>
      <c r="K20" s="32">
        <f t="shared" si="2"/>
        <v>83650.179600000003</v>
      </c>
      <c r="L20" s="32">
        <v>25</v>
      </c>
      <c r="M20" s="32">
        <f t="shared" si="3"/>
        <v>20912.544900000001</v>
      </c>
      <c r="N20" s="32">
        <v>10</v>
      </c>
      <c r="O20" s="32">
        <f t="shared" si="4"/>
        <v>8365.017960000001</v>
      </c>
      <c r="P20" s="32"/>
      <c r="Q20" s="35"/>
      <c r="R20" s="32"/>
      <c r="S20" s="32"/>
      <c r="T20" s="32"/>
      <c r="U20" s="32"/>
      <c r="V20" s="32"/>
      <c r="W20" s="32"/>
      <c r="X20" s="32">
        <f t="shared" si="5"/>
        <v>29277.562860000002</v>
      </c>
      <c r="Y20" s="32">
        <f t="shared" si="6"/>
        <v>112927.74246000001</v>
      </c>
      <c r="Z20" s="34"/>
      <c r="AA20" s="32">
        <f t="shared" si="7"/>
        <v>112927.74246000001</v>
      </c>
      <c r="AB20" s="39">
        <f>H20</f>
        <v>0.5</v>
      </c>
      <c r="AC20" s="40">
        <f>K20</f>
        <v>83650.179600000003</v>
      </c>
    </row>
    <row r="21" spans="1:29" s="26" customFormat="1" ht="17.850000000000001" customHeight="1">
      <c r="A21" s="28">
        <v>6</v>
      </c>
      <c r="B21" s="29" t="s">
        <v>435</v>
      </c>
      <c r="C21" s="30" t="s">
        <v>31</v>
      </c>
      <c r="D21" s="31">
        <v>7</v>
      </c>
      <c r="E21" s="32"/>
      <c r="F21" s="30">
        <v>17697</v>
      </c>
      <c r="G21" s="30">
        <v>3.53</v>
      </c>
      <c r="H21" s="38">
        <v>1</v>
      </c>
      <c r="I21" s="32">
        <f t="shared" si="1"/>
        <v>62470.409999999996</v>
      </c>
      <c r="J21" s="34">
        <v>2.34</v>
      </c>
      <c r="K21" s="32">
        <f t="shared" si="2"/>
        <v>146180.75939999998</v>
      </c>
      <c r="L21" s="32">
        <v>25</v>
      </c>
      <c r="M21" s="32">
        <f t="shared" si="3"/>
        <v>36545.189849999995</v>
      </c>
      <c r="N21" s="32">
        <v>10</v>
      </c>
      <c r="O21" s="32">
        <f t="shared" si="4"/>
        <v>14618.075939999999</v>
      </c>
      <c r="P21" s="32"/>
      <c r="Q21" s="35"/>
      <c r="R21" s="35">
        <v>150</v>
      </c>
      <c r="S21" s="32">
        <f>F21*H21*R21/100</f>
        <v>26545.5</v>
      </c>
      <c r="T21" s="32"/>
      <c r="U21" s="32"/>
      <c r="V21" s="32"/>
      <c r="W21" s="32"/>
      <c r="X21" s="32">
        <f t="shared" si="5"/>
        <v>77708.76578999999</v>
      </c>
      <c r="Y21" s="32">
        <f t="shared" si="6"/>
        <v>223889.52518999996</v>
      </c>
      <c r="Z21" s="34"/>
      <c r="AA21" s="32">
        <f t="shared" si="7"/>
        <v>223889.52518999996</v>
      </c>
      <c r="AB21" s="39">
        <v>1</v>
      </c>
      <c r="AC21" s="40">
        <f t="shared" si="8"/>
        <v>146180.75939999998</v>
      </c>
    </row>
    <row r="22" spans="1:29" s="26" customFormat="1" ht="17.850000000000001" customHeight="1">
      <c r="A22" s="28">
        <v>7</v>
      </c>
      <c r="B22" s="29" t="s">
        <v>436</v>
      </c>
      <c r="C22" s="30" t="s">
        <v>31</v>
      </c>
      <c r="D22" s="31">
        <v>7</v>
      </c>
      <c r="E22" s="32"/>
      <c r="F22" s="30">
        <v>17697</v>
      </c>
      <c r="G22" s="30">
        <v>3.53</v>
      </c>
      <c r="H22" s="38">
        <v>1</v>
      </c>
      <c r="I22" s="32">
        <f t="shared" si="1"/>
        <v>62470.409999999996</v>
      </c>
      <c r="J22" s="34">
        <v>2.34</v>
      </c>
      <c r="K22" s="32">
        <f t="shared" si="2"/>
        <v>146180.75939999998</v>
      </c>
      <c r="L22" s="32">
        <v>25</v>
      </c>
      <c r="M22" s="32">
        <f t="shared" si="3"/>
        <v>36545.189849999995</v>
      </c>
      <c r="N22" s="32">
        <v>10</v>
      </c>
      <c r="O22" s="32">
        <f t="shared" si="4"/>
        <v>14618.075939999999</v>
      </c>
      <c r="P22" s="32"/>
      <c r="Q22" s="35"/>
      <c r="R22" s="35"/>
      <c r="S22" s="32"/>
      <c r="T22" s="32"/>
      <c r="U22" s="32"/>
      <c r="V22" s="32"/>
      <c r="W22" s="32"/>
      <c r="X22" s="32">
        <f t="shared" si="5"/>
        <v>51163.26578999999</v>
      </c>
      <c r="Y22" s="32">
        <f t="shared" si="6"/>
        <v>197344.02518999996</v>
      </c>
      <c r="Z22" s="34"/>
      <c r="AA22" s="32">
        <f t="shared" si="7"/>
        <v>197344.02518999996</v>
      </c>
      <c r="AB22" s="39">
        <v>1</v>
      </c>
      <c r="AC22" s="40">
        <f t="shared" ref="AC22" si="9">K22</f>
        <v>146180.75939999998</v>
      </c>
    </row>
    <row r="23" spans="1:29" s="26" customFormat="1" ht="17.850000000000001" customHeight="1">
      <c r="A23" s="28">
        <v>8</v>
      </c>
      <c r="B23" s="29" t="s">
        <v>333</v>
      </c>
      <c r="C23" s="30" t="s">
        <v>31</v>
      </c>
      <c r="D23" s="31" t="s">
        <v>20</v>
      </c>
      <c r="E23" s="32" t="s">
        <v>18</v>
      </c>
      <c r="F23" s="30">
        <v>17697</v>
      </c>
      <c r="G23" s="30">
        <v>4.53</v>
      </c>
      <c r="H23" s="38">
        <v>1</v>
      </c>
      <c r="I23" s="32">
        <f t="shared" si="1"/>
        <v>80167.41</v>
      </c>
      <c r="J23" s="34">
        <v>2.34</v>
      </c>
      <c r="K23" s="32">
        <f t="shared" si="2"/>
        <v>187591.73939999999</v>
      </c>
      <c r="L23" s="32">
        <v>25</v>
      </c>
      <c r="M23" s="32">
        <f t="shared" si="3"/>
        <v>46897.934849999991</v>
      </c>
      <c r="N23" s="32">
        <v>10</v>
      </c>
      <c r="O23" s="32">
        <f t="shared" si="4"/>
        <v>18759.173939999997</v>
      </c>
      <c r="P23" s="32"/>
      <c r="Q23" s="35"/>
      <c r="R23" s="35">
        <v>150</v>
      </c>
      <c r="S23" s="32">
        <f>F23*H23*R23/100</f>
        <v>26545.5</v>
      </c>
      <c r="T23" s="32"/>
      <c r="U23" s="32"/>
      <c r="V23" s="32"/>
      <c r="W23" s="32"/>
      <c r="X23" s="32">
        <f t="shared" si="5"/>
        <v>92202.608789999984</v>
      </c>
      <c r="Y23" s="32">
        <f t="shared" si="6"/>
        <v>279794.34818999999</v>
      </c>
      <c r="Z23" s="34"/>
      <c r="AA23" s="32">
        <f t="shared" si="7"/>
        <v>279794.34818999999</v>
      </c>
      <c r="AB23" s="39">
        <v>1</v>
      </c>
      <c r="AC23" s="40">
        <f>K23</f>
        <v>187591.73939999999</v>
      </c>
    </row>
    <row r="24" spans="1:29" s="26" customFormat="1" ht="17.850000000000001" customHeight="1">
      <c r="A24" s="28">
        <v>9</v>
      </c>
      <c r="B24" s="29" t="s">
        <v>334</v>
      </c>
      <c r="C24" s="30" t="s">
        <v>31</v>
      </c>
      <c r="D24" s="31" t="s">
        <v>20</v>
      </c>
      <c r="E24" s="32" t="s">
        <v>18</v>
      </c>
      <c r="F24" s="30">
        <v>17697</v>
      </c>
      <c r="G24" s="30">
        <v>4.53</v>
      </c>
      <c r="H24" s="33">
        <v>0.25</v>
      </c>
      <c r="I24" s="32">
        <f t="shared" si="1"/>
        <v>20041.852500000001</v>
      </c>
      <c r="J24" s="34">
        <v>2.34</v>
      </c>
      <c r="K24" s="32">
        <f t="shared" si="2"/>
        <v>46897.934849999998</v>
      </c>
      <c r="L24" s="32">
        <v>25</v>
      </c>
      <c r="M24" s="32">
        <f t="shared" si="3"/>
        <v>11724.483712499998</v>
      </c>
      <c r="N24" s="32">
        <v>10</v>
      </c>
      <c r="O24" s="32">
        <f t="shared" si="4"/>
        <v>4689.7934849999992</v>
      </c>
      <c r="P24" s="32"/>
      <c r="Q24" s="35"/>
      <c r="R24" s="32"/>
      <c r="S24" s="32"/>
      <c r="T24" s="32"/>
      <c r="U24" s="32"/>
      <c r="V24" s="32"/>
      <c r="W24" s="32"/>
      <c r="X24" s="32">
        <f t="shared" si="5"/>
        <v>16414.277197499996</v>
      </c>
      <c r="Y24" s="32">
        <f t="shared" si="6"/>
        <v>63312.212047499997</v>
      </c>
      <c r="Z24" s="34"/>
      <c r="AA24" s="32">
        <f t="shared" si="7"/>
        <v>63312.212047499997</v>
      </c>
      <c r="AB24" s="36"/>
      <c r="AC24" s="40"/>
    </row>
    <row r="25" spans="1:29" s="26" customFormat="1" ht="17.850000000000001" customHeight="1">
      <c r="A25" s="28">
        <v>10</v>
      </c>
      <c r="B25" s="29" t="s">
        <v>334</v>
      </c>
      <c r="C25" s="30" t="s">
        <v>31</v>
      </c>
      <c r="D25" s="31">
        <v>7</v>
      </c>
      <c r="E25" s="32"/>
      <c r="F25" s="30">
        <v>17697</v>
      </c>
      <c r="G25" s="30">
        <v>3.53</v>
      </c>
      <c r="H25" s="38">
        <v>0.5</v>
      </c>
      <c r="I25" s="32">
        <f t="shared" si="1"/>
        <v>31235.204999999998</v>
      </c>
      <c r="J25" s="34">
        <v>2.34</v>
      </c>
      <c r="K25" s="32">
        <f t="shared" si="2"/>
        <v>73090.37969999999</v>
      </c>
      <c r="L25" s="32">
        <v>25</v>
      </c>
      <c r="M25" s="32">
        <f t="shared" si="3"/>
        <v>18272.594924999998</v>
      </c>
      <c r="N25" s="32">
        <v>10</v>
      </c>
      <c r="O25" s="32">
        <f t="shared" si="4"/>
        <v>7309.0379699999994</v>
      </c>
      <c r="P25" s="32"/>
      <c r="Q25" s="35"/>
      <c r="R25" s="32"/>
      <c r="S25" s="32"/>
      <c r="T25" s="32"/>
      <c r="U25" s="32"/>
      <c r="V25" s="32"/>
      <c r="W25" s="32"/>
      <c r="X25" s="32">
        <f t="shared" si="5"/>
        <v>25581.632894999995</v>
      </c>
      <c r="Y25" s="32">
        <f t="shared" si="6"/>
        <v>98672.012594999978</v>
      </c>
      <c r="Z25" s="34"/>
      <c r="AA25" s="32">
        <f t="shared" si="7"/>
        <v>98672.012594999978</v>
      </c>
      <c r="AB25" s="39"/>
      <c r="AC25" s="40"/>
    </row>
    <row r="26" spans="1:29" s="26" customFormat="1" ht="17.850000000000001" customHeight="1">
      <c r="A26" s="28"/>
      <c r="B26" s="41" t="s">
        <v>22</v>
      </c>
      <c r="C26" s="42"/>
      <c r="D26" s="27"/>
      <c r="E26" s="32"/>
      <c r="F26" s="42"/>
      <c r="G26" s="42"/>
      <c r="H26" s="43">
        <f>SUM(H16:H25)</f>
        <v>8.25</v>
      </c>
      <c r="I26" s="44">
        <f>SUM(I16:I25)</f>
        <v>589973.73749999993</v>
      </c>
      <c r="J26" s="45"/>
      <c r="K26" s="44">
        <f>SUM(K16:K25)</f>
        <v>1380538.54575</v>
      </c>
      <c r="L26" s="45"/>
      <c r="M26" s="44">
        <f>SUM(M16:M25)</f>
        <v>345134.63643749995</v>
      </c>
      <c r="N26" s="45"/>
      <c r="O26" s="44">
        <f>SUM(O16:O25)</f>
        <v>138053.85457499998</v>
      </c>
      <c r="P26" s="45"/>
      <c r="Q26" s="44">
        <f>SUM(Q16:Q25)</f>
        <v>0</v>
      </c>
      <c r="R26" s="45"/>
      <c r="S26" s="44">
        <f>SUM(S16:S25)</f>
        <v>132727.5</v>
      </c>
      <c r="T26" s="45"/>
      <c r="U26" s="44">
        <f>SUM(U16:U25)</f>
        <v>0</v>
      </c>
      <c r="V26" s="45"/>
      <c r="W26" s="44">
        <f>SUM(W16:W25)</f>
        <v>0</v>
      </c>
      <c r="X26" s="44">
        <f>SUM(X16:X25)</f>
        <v>615915.99101250002</v>
      </c>
      <c r="Y26" s="44">
        <f>SUM(Y16:Y25)</f>
        <v>1996454.5367624999</v>
      </c>
      <c r="Z26" s="45"/>
      <c r="AA26" s="44">
        <f>SUM(AA16:AA25)</f>
        <v>1996454.5367624999</v>
      </c>
      <c r="AB26" s="48">
        <f>SUM(AB16:AB25)</f>
        <v>7.5</v>
      </c>
      <c r="AC26" s="44">
        <f>SUM(AC16:AC25)</f>
        <v>1260550.2312</v>
      </c>
    </row>
    <row r="27" spans="1:29" s="26" customFormat="1" ht="17.850000000000001" customHeight="1">
      <c r="A27" s="265" t="s">
        <v>32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7"/>
    </row>
    <row r="28" spans="1:29" s="26" customFormat="1" ht="17.850000000000001" customHeight="1">
      <c r="A28" s="28">
        <v>1</v>
      </c>
      <c r="B28" s="29" t="s">
        <v>167</v>
      </c>
      <c r="C28" s="30">
        <v>4</v>
      </c>
      <c r="D28" s="30"/>
      <c r="E28" s="32"/>
      <c r="F28" s="30">
        <v>17697</v>
      </c>
      <c r="G28" s="34">
        <v>2.9</v>
      </c>
      <c r="H28" s="38">
        <v>1</v>
      </c>
      <c r="I28" s="32">
        <f>F28*G28*H28</f>
        <v>51321.299999999996</v>
      </c>
      <c r="J28" s="34">
        <v>1.71</v>
      </c>
      <c r="K28" s="49">
        <f>I28*J28</f>
        <v>87759.422999999995</v>
      </c>
      <c r="L28" s="32"/>
      <c r="M28" s="32"/>
      <c r="N28" s="32">
        <v>10</v>
      </c>
      <c r="O28" s="32">
        <f>K28*N28/100</f>
        <v>8775.9423000000006</v>
      </c>
      <c r="P28" s="32"/>
      <c r="Q28" s="32"/>
      <c r="R28" s="32"/>
      <c r="S28" s="32"/>
      <c r="T28" s="32">
        <v>30</v>
      </c>
      <c r="U28" s="32">
        <f>F28*H28*T28/100</f>
        <v>5309.1</v>
      </c>
      <c r="V28" s="32"/>
      <c r="W28" s="32"/>
      <c r="X28" s="32">
        <f>W28+S28+U28+Q28+O28+M28</f>
        <v>14085.042300000001</v>
      </c>
      <c r="Y28" s="32">
        <f t="shared" ref="Y28:Y30" si="10">K28+X28</f>
        <v>101844.4653</v>
      </c>
      <c r="Z28" s="34">
        <v>1.1499999999999999</v>
      </c>
      <c r="AA28" s="32">
        <f>Y28*Z28</f>
        <v>117121.13509499999</v>
      </c>
      <c r="AB28" s="39">
        <v>1</v>
      </c>
      <c r="AC28" s="40">
        <f>K28</f>
        <v>87759.422999999995</v>
      </c>
    </row>
    <row r="29" spans="1:29" s="26" customFormat="1" ht="17.850000000000001" customHeight="1">
      <c r="A29" s="28">
        <v>2</v>
      </c>
      <c r="B29" s="29" t="s">
        <v>437</v>
      </c>
      <c r="C29" s="30">
        <v>4</v>
      </c>
      <c r="D29" s="34"/>
      <c r="E29" s="32"/>
      <c r="F29" s="30">
        <v>17697</v>
      </c>
      <c r="G29" s="34">
        <v>2.9</v>
      </c>
      <c r="H29" s="38">
        <v>1</v>
      </c>
      <c r="I29" s="32">
        <f>F29*G29*H29</f>
        <v>51321.299999999996</v>
      </c>
      <c r="J29" s="34">
        <v>1.71</v>
      </c>
      <c r="K29" s="49">
        <f>I29*J29</f>
        <v>87759.422999999995</v>
      </c>
      <c r="L29" s="32"/>
      <c r="M29" s="32"/>
      <c r="N29" s="32">
        <v>10</v>
      </c>
      <c r="O29" s="32">
        <f>K29*N29/100</f>
        <v>8775.9423000000006</v>
      </c>
      <c r="P29" s="32"/>
      <c r="Q29" s="32"/>
      <c r="R29" s="32"/>
      <c r="S29" s="32"/>
      <c r="T29" s="32">
        <v>30</v>
      </c>
      <c r="U29" s="32">
        <f>F29*H29*T29/100</f>
        <v>5309.1</v>
      </c>
      <c r="V29" s="32"/>
      <c r="W29" s="32"/>
      <c r="X29" s="32">
        <f>W29+S29+U29+Q29+O29+M29</f>
        <v>14085.042300000001</v>
      </c>
      <c r="Y29" s="32">
        <f t="shared" si="10"/>
        <v>101844.4653</v>
      </c>
      <c r="Z29" s="34">
        <v>1.1499999999999999</v>
      </c>
      <c r="AA29" s="32">
        <f>Y29*Z29</f>
        <v>117121.13509499999</v>
      </c>
      <c r="AB29" s="39">
        <v>1</v>
      </c>
      <c r="AC29" s="40">
        <f>K29</f>
        <v>87759.422999999995</v>
      </c>
    </row>
    <row r="30" spans="1:29" s="26" customFormat="1" ht="17.850000000000001" customHeight="1">
      <c r="A30" s="28">
        <v>3</v>
      </c>
      <c r="B30" s="29" t="s">
        <v>335</v>
      </c>
      <c r="C30" s="30">
        <v>4</v>
      </c>
      <c r="D30" s="34"/>
      <c r="E30" s="32"/>
      <c r="F30" s="30">
        <v>17697</v>
      </c>
      <c r="G30" s="34">
        <v>2.9</v>
      </c>
      <c r="H30" s="38">
        <v>1</v>
      </c>
      <c r="I30" s="32">
        <f>F30*G30*H30</f>
        <v>51321.299999999996</v>
      </c>
      <c r="J30" s="34">
        <v>1.71</v>
      </c>
      <c r="K30" s="49">
        <f>I30*J30</f>
        <v>87759.422999999995</v>
      </c>
      <c r="L30" s="32"/>
      <c r="M30" s="32"/>
      <c r="N30" s="32">
        <v>10</v>
      </c>
      <c r="O30" s="32">
        <f>K30*N30/100</f>
        <v>8775.9423000000006</v>
      </c>
      <c r="P30" s="32"/>
      <c r="Q30" s="32"/>
      <c r="R30" s="32"/>
      <c r="S30" s="32"/>
      <c r="T30" s="32">
        <v>30</v>
      </c>
      <c r="U30" s="32">
        <f>F30*H30*T30/100</f>
        <v>5309.1</v>
      </c>
      <c r="V30" s="32"/>
      <c r="W30" s="32"/>
      <c r="X30" s="32">
        <f>W30+S30+U30+Q30+O30+M30</f>
        <v>14085.042300000001</v>
      </c>
      <c r="Y30" s="32">
        <f t="shared" si="10"/>
        <v>101844.4653</v>
      </c>
      <c r="Z30" s="34">
        <v>1.1499999999999999</v>
      </c>
      <c r="AA30" s="32">
        <f>Y30*Z30</f>
        <v>117121.13509499999</v>
      </c>
      <c r="AB30" s="39">
        <v>1</v>
      </c>
      <c r="AC30" s="40">
        <f>K30</f>
        <v>87759.422999999995</v>
      </c>
    </row>
    <row r="31" spans="1:29" s="26" customFormat="1" ht="17.850000000000001" customHeight="1">
      <c r="A31" s="28"/>
      <c r="B31" s="41" t="s">
        <v>22</v>
      </c>
      <c r="C31" s="42"/>
      <c r="D31" s="27"/>
      <c r="E31" s="32"/>
      <c r="F31" s="42"/>
      <c r="G31" s="27"/>
      <c r="H31" s="46">
        <f>SUM(H28:H30)</f>
        <v>3</v>
      </c>
      <c r="I31" s="44">
        <f>SUM(I28:I30)</f>
        <v>153963.9</v>
      </c>
      <c r="J31" s="45"/>
      <c r="K31" s="44">
        <f>SUM(K28:K30)</f>
        <v>263278.26899999997</v>
      </c>
      <c r="L31" s="45"/>
      <c r="M31" s="44">
        <f>SUM(M28:M30)</f>
        <v>0</v>
      </c>
      <c r="N31" s="45"/>
      <c r="O31" s="44">
        <f>SUM(O28:O30)</f>
        <v>26327.8269</v>
      </c>
      <c r="P31" s="45"/>
      <c r="Q31" s="44">
        <f>SUM(Q28:Q30)</f>
        <v>0</v>
      </c>
      <c r="R31" s="45"/>
      <c r="S31" s="44">
        <f>SUM(S28:S30)</f>
        <v>0</v>
      </c>
      <c r="T31" s="45"/>
      <c r="U31" s="44">
        <f>SUM(U28:U30)</f>
        <v>15927.300000000001</v>
      </c>
      <c r="V31" s="45"/>
      <c r="W31" s="44">
        <f>SUM(W28:W30)</f>
        <v>0</v>
      </c>
      <c r="X31" s="44">
        <f>SUM(X28:X30)</f>
        <v>42255.126900000003</v>
      </c>
      <c r="Y31" s="44">
        <f>SUM(Y28:Y30)</f>
        <v>305533.3959</v>
      </c>
      <c r="Z31" s="45"/>
      <c r="AA31" s="44">
        <f>SUM(AA28:AA30)</f>
        <v>351363.40528499999</v>
      </c>
      <c r="AB31" s="46">
        <f>SUM(AB28:AB30)</f>
        <v>3</v>
      </c>
      <c r="AC31" s="44">
        <f>SUM(AC28:AC30)</f>
        <v>263278.26899999997</v>
      </c>
    </row>
    <row r="32" spans="1:29" s="26" customFormat="1" ht="17.850000000000001" customHeight="1">
      <c r="A32" s="265" t="s">
        <v>34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7"/>
    </row>
    <row r="33" spans="1:29" s="26" customFormat="1" ht="17.850000000000001" customHeight="1">
      <c r="A33" s="28">
        <v>1</v>
      </c>
      <c r="B33" s="29" t="s">
        <v>484</v>
      </c>
      <c r="C33" s="30" t="s">
        <v>256</v>
      </c>
      <c r="D33" s="31">
        <v>12.1</v>
      </c>
      <c r="E33" s="32"/>
      <c r="F33" s="30">
        <v>17697</v>
      </c>
      <c r="G33" s="30">
        <v>4.38</v>
      </c>
      <c r="H33" s="31">
        <v>1</v>
      </c>
      <c r="I33" s="32">
        <f>F33*G33*H33</f>
        <v>77512.86</v>
      </c>
      <c r="J33" s="34">
        <v>1.71</v>
      </c>
      <c r="K33" s="49">
        <f>I33*J33</f>
        <v>132546.99059999999</v>
      </c>
      <c r="L33" s="32">
        <v>25</v>
      </c>
      <c r="M33" s="32">
        <f>K33*L33/100</f>
        <v>33136.747649999998</v>
      </c>
      <c r="N33" s="32">
        <v>10</v>
      </c>
      <c r="O33" s="32">
        <f>K33*N33/100</f>
        <v>13254.699059999999</v>
      </c>
      <c r="P33" s="32"/>
      <c r="Q33" s="35"/>
      <c r="R33" s="32"/>
      <c r="S33" s="32"/>
      <c r="T33" s="32"/>
      <c r="U33" s="32"/>
      <c r="V33" s="32"/>
      <c r="W33" s="32"/>
      <c r="X33" s="32">
        <f>W33+S33+U33+Q33+O33+M33</f>
        <v>46391.446709999997</v>
      </c>
      <c r="Y33" s="32">
        <f t="shared" ref="Y33:Y37" si="11">K33+X33</f>
        <v>178938.43730999998</v>
      </c>
      <c r="Z33" s="34">
        <v>1.1499999999999999</v>
      </c>
      <c r="AA33" s="32">
        <f>Y33*Z33</f>
        <v>205779.20290649997</v>
      </c>
      <c r="AB33" s="39">
        <v>1</v>
      </c>
      <c r="AC33" s="40">
        <f>K33</f>
        <v>132546.99059999999</v>
      </c>
    </row>
    <row r="34" spans="1:29" s="26" customFormat="1" ht="17.850000000000001" customHeight="1">
      <c r="A34" s="28">
        <v>2</v>
      </c>
      <c r="B34" s="29" t="s">
        <v>326</v>
      </c>
      <c r="C34" s="30" t="s">
        <v>173</v>
      </c>
      <c r="D34" s="30" t="s">
        <v>20</v>
      </c>
      <c r="E34" s="32"/>
      <c r="F34" s="30">
        <v>17697</v>
      </c>
      <c r="G34" s="30">
        <v>3.29</v>
      </c>
      <c r="H34" s="38">
        <v>1</v>
      </c>
      <c r="I34" s="32">
        <f>F34*G34*H34</f>
        <v>58223.13</v>
      </c>
      <c r="J34" s="34">
        <v>1.71</v>
      </c>
      <c r="K34" s="49">
        <f>I34*J34</f>
        <v>99561.552299999996</v>
      </c>
      <c r="L34" s="32"/>
      <c r="M34" s="32"/>
      <c r="N34" s="32">
        <v>10</v>
      </c>
      <c r="O34" s="32">
        <f>K34*N34/100</f>
        <v>9956.1552299999985</v>
      </c>
      <c r="P34" s="32"/>
      <c r="Q34" s="35"/>
      <c r="R34" s="32"/>
      <c r="S34" s="32"/>
      <c r="T34" s="32"/>
      <c r="U34" s="32"/>
      <c r="V34" s="32"/>
      <c r="W34" s="32"/>
      <c r="X34" s="32">
        <f>W34+S34+U34+Q34+O34+M34</f>
        <v>9956.1552299999985</v>
      </c>
      <c r="Y34" s="32">
        <f t="shared" si="11"/>
        <v>109517.70753</v>
      </c>
      <c r="Z34" s="34">
        <v>1.1499999999999999</v>
      </c>
      <c r="AA34" s="32">
        <f>Y34*Z34</f>
        <v>125945.36365949998</v>
      </c>
      <c r="AB34" s="39">
        <v>1</v>
      </c>
      <c r="AC34" s="40">
        <f>K34</f>
        <v>99561.552299999996</v>
      </c>
    </row>
    <row r="35" spans="1:29" s="26" customFormat="1" ht="17.850000000000001" customHeight="1">
      <c r="A35" s="28">
        <v>3</v>
      </c>
      <c r="B35" s="29" t="s">
        <v>172</v>
      </c>
      <c r="C35" s="30">
        <v>4</v>
      </c>
      <c r="D35" s="34"/>
      <c r="E35" s="32" t="s">
        <v>233</v>
      </c>
      <c r="F35" s="30">
        <v>17697</v>
      </c>
      <c r="G35" s="30">
        <v>2.9</v>
      </c>
      <c r="H35" s="38">
        <v>1</v>
      </c>
      <c r="I35" s="32">
        <f>F35*G35*H35</f>
        <v>51321.299999999996</v>
      </c>
      <c r="J35" s="34">
        <v>1.71</v>
      </c>
      <c r="K35" s="49">
        <f>I35*J35</f>
        <v>87759.422999999995</v>
      </c>
      <c r="L35" s="32"/>
      <c r="M35" s="32"/>
      <c r="N35" s="32">
        <v>10</v>
      </c>
      <c r="O35" s="32">
        <f>K35*N35/100</f>
        <v>8775.9423000000006</v>
      </c>
      <c r="P35" s="32"/>
      <c r="Q35" s="32"/>
      <c r="R35" s="32"/>
      <c r="S35" s="32"/>
      <c r="T35" s="32"/>
      <c r="U35" s="32"/>
      <c r="V35" s="32">
        <v>35</v>
      </c>
      <c r="W35" s="32">
        <f>(F35*V35)/100</f>
        <v>6193.95</v>
      </c>
      <c r="X35" s="32">
        <f>W35+S35+U35+Q35+O35+M35</f>
        <v>14969.8923</v>
      </c>
      <c r="Y35" s="32">
        <f t="shared" si="11"/>
        <v>102729.31529999999</v>
      </c>
      <c r="Z35" s="50">
        <v>1.7350000000000001</v>
      </c>
      <c r="AA35" s="32">
        <f>Y35*Z35</f>
        <v>178235.36204549999</v>
      </c>
      <c r="AB35" s="39">
        <v>1</v>
      </c>
      <c r="AC35" s="40">
        <f>K35</f>
        <v>87759.422999999995</v>
      </c>
    </row>
    <row r="36" spans="1:29" s="26" customFormat="1" ht="17.850000000000001" customHeight="1">
      <c r="A36" s="28">
        <v>4</v>
      </c>
      <c r="B36" s="29" t="s">
        <v>186</v>
      </c>
      <c r="C36" s="30">
        <v>2</v>
      </c>
      <c r="D36" s="30"/>
      <c r="E36" s="32"/>
      <c r="F36" s="30">
        <v>17697</v>
      </c>
      <c r="G36" s="30">
        <v>2.84</v>
      </c>
      <c r="H36" s="31">
        <v>1</v>
      </c>
      <c r="I36" s="32">
        <f>F36*G36*H36</f>
        <v>50259.479999999996</v>
      </c>
      <c r="J36" s="34">
        <v>1.71</v>
      </c>
      <c r="K36" s="49">
        <f>I36*J36</f>
        <v>85943.710799999986</v>
      </c>
      <c r="L36" s="32"/>
      <c r="M36" s="32"/>
      <c r="N36" s="32">
        <v>10</v>
      </c>
      <c r="O36" s="32">
        <f>K36*N36/100</f>
        <v>8594.371079999999</v>
      </c>
      <c r="P36" s="32"/>
      <c r="Q36" s="35"/>
      <c r="R36" s="32"/>
      <c r="S36" s="32"/>
      <c r="T36" s="32"/>
      <c r="U36" s="32"/>
      <c r="V36" s="32"/>
      <c r="W36" s="32"/>
      <c r="X36" s="32">
        <f>W36+S36+U36+Q36+O36+M36</f>
        <v>8594.371079999999</v>
      </c>
      <c r="Y36" s="32">
        <f t="shared" si="11"/>
        <v>94538.081879999983</v>
      </c>
      <c r="Z36" s="34">
        <v>1.1499999999999999</v>
      </c>
      <c r="AA36" s="32">
        <f>Y36*Z36</f>
        <v>108718.79416199998</v>
      </c>
      <c r="AB36" s="39">
        <v>1</v>
      </c>
      <c r="AC36" s="40">
        <f>K36</f>
        <v>85943.710799999986</v>
      </c>
    </row>
    <row r="37" spans="1:29" s="26" customFormat="1" ht="17.850000000000001" customHeight="1">
      <c r="A37" s="28">
        <v>5</v>
      </c>
      <c r="B37" s="29" t="s">
        <v>336</v>
      </c>
      <c r="C37" s="30">
        <v>4</v>
      </c>
      <c r="D37" s="34"/>
      <c r="E37" s="32" t="s">
        <v>233</v>
      </c>
      <c r="F37" s="30">
        <v>17697</v>
      </c>
      <c r="G37" s="30">
        <v>2.9</v>
      </c>
      <c r="H37" s="38">
        <v>1</v>
      </c>
      <c r="I37" s="32">
        <f>F37*G37*H37</f>
        <v>51321.299999999996</v>
      </c>
      <c r="J37" s="34">
        <v>1.71</v>
      </c>
      <c r="K37" s="49">
        <f>I37*J37</f>
        <v>87759.422999999995</v>
      </c>
      <c r="L37" s="32"/>
      <c r="M37" s="32"/>
      <c r="N37" s="32">
        <v>10</v>
      </c>
      <c r="O37" s="32">
        <f>K37*N37/100</f>
        <v>8775.9423000000006</v>
      </c>
      <c r="P37" s="32"/>
      <c r="Q37" s="32"/>
      <c r="R37" s="32"/>
      <c r="S37" s="32"/>
      <c r="T37" s="32"/>
      <c r="U37" s="32"/>
      <c r="V37" s="32">
        <v>35</v>
      </c>
      <c r="W37" s="32">
        <f>(F37*V37)/100</f>
        <v>6193.95</v>
      </c>
      <c r="X37" s="32">
        <f>W37+S37+U37+Q37+O37+M37</f>
        <v>14969.8923</v>
      </c>
      <c r="Y37" s="32">
        <f t="shared" si="11"/>
        <v>102729.31529999999</v>
      </c>
      <c r="Z37" s="50">
        <v>1.7350000000000001</v>
      </c>
      <c r="AA37" s="32">
        <f>Y37*Z37</f>
        <v>178235.36204549999</v>
      </c>
      <c r="AB37" s="39">
        <v>1</v>
      </c>
      <c r="AC37" s="40">
        <f>K37</f>
        <v>87759.422999999995</v>
      </c>
    </row>
    <row r="38" spans="1:29" s="26" customFormat="1" ht="17.850000000000001" customHeight="1">
      <c r="A38" s="28"/>
      <c r="B38" s="41" t="s">
        <v>22</v>
      </c>
      <c r="C38" s="42"/>
      <c r="D38" s="27"/>
      <c r="E38" s="32"/>
      <c r="F38" s="42"/>
      <c r="G38" s="42"/>
      <c r="H38" s="51">
        <f>SUM(H33:H37)</f>
        <v>5</v>
      </c>
      <c r="I38" s="44">
        <f>SUM(I33:I37)</f>
        <v>288638.06999999995</v>
      </c>
      <c r="J38" s="45"/>
      <c r="K38" s="44">
        <f>SUM(K33:K37)</f>
        <v>493571.09970000002</v>
      </c>
      <c r="L38" s="45"/>
      <c r="M38" s="44">
        <f>SUM(M33:M37)</f>
        <v>33136.747649999998</v>
      </c>
      <c r="N38" s="45"/>
      <c r="O38" s="44">
        <f>SUM(O33:O37)</f>
        <v>49357.109969999998</v>
      </c>
      <c r="P38" s="45"/>
      <c r="Q38" s="44">
        <f>SUM(Q33:Q37)</f>
        <v>0</v>
      </c>
      <c r="R38" s="45"/>
      <c r="S38" s="44">
        <f>SUM(S33:S37)</f>
        <v>0</v>
      </c>
      <c r="T38" s="45"/>
      <c r="U38" s="44">
        <f>SUM(U33:U37)</f>
        <v>0</v>
      </c>
      <c r="V38" s="45"/>
      <c r="W38" s="44">
        <f>SUM(W33:W37)</f>
        <v>12387.9</v>
      </c>
      <c r="X38" s="44">
        <f>SUM(X33:X37)</f>
        <v>94881.757619999989</v>
      </c>
      <c r="Y38" s="44">
        <f>SUM(Y33:Y37)</f>
        <v>588452.85731999995</v>
      </c>
      <c r="Z38" s="45"/>
      <c r="AA38" s="44">
        <f>SUM(AA33:AA37)</f>
        <v>796914.08481899987</v>
      </c>
      <c r="AB38" s="48">
        <f>SUM(AB33:AB37)</f>
        <v>5</v>
      </c>
      <c r="AC38" s="44">
        <f>SUM(AC33:AC37)</f>
        <v>493571.09970000002</v>
      </c>
    </row>
    <row r="39" spans="1:29" s="26" customFormat="1" ht="17.850000000000001" customHeight="1" thickBot="1">
      <c r="A39" s="52"/>
      <c r="B39" s="53" t="s">
        <v>90</v>
      </c>
      <c r="C39" s="54"/>
      <c r="D39" s="54"/>
      <c r="E39" s="55"/>
      <c r="F39" s="56"/>
      <c r="G39" s="56"/>
      <c r="H39" s="57">
        <f>H38+H31+H26+H14</f>
        <v>17.5</v>
      </c>
      <c r="I39" s="44">
        <f>I14+I26+I31+I38</f>
        <v>1130263.1475</v>
      </c>
      <c r="J39" s="58"/>
      <c r="K39" s="44">
        <f>K14+K26+K31+K38</f>
        <v>2471478.9592500003</v>
      </c>
      <c r="L39" s="58"/>
      <c r="M39" s="44">
        <f>M14+M26+M31+M38</f>
        <v>461794.14528749994</v>
      </c>
      <c r="N39" s="58"/>
      <c r="O39" s="44">
        <f>O14+O26+O31+O38</f>
        <v>247147.89592499996</v>
      </c>
      <c r="P39" s="58"/>
      <c r="Q39" s="44">
        <f>Q14+Q26+Q31+Q38</f>
        <v>0</v>
      </c>
      <c r="R39" s="58"/>
      <c r="S39" s="44">
        <f>S14+S26+S31+S38</f>
        <v>168121.5</v>
      </c>
      <c r="T39" s="58"/>
      <c r="U39" s="44">
        <f>U14+U26+U31+U38</f>
        <v>15927.300000000001</v>
      </c>
      <c r="V39" s="58"/>
      <c r="W39" s="44">
        <f>W14+W26+W31+W38</f>
        <v>12387.9</v>
      </c>
      <c r="X39" s="44">
        <f>X14+X26+X31+X38</f>
        <v>905378.74121250003</v>
      </c>
      <c r="Y39" s="44">
        <f>Y14+Y26+Y31+Y38</f>
        <v>3376857.7004624996</v>
      </c>
      <c r="Z39" s="59"/>
      <c r="AA39" s="44">
        <f>AA14+AA26+AA31+AA38</f>
        <v>3631148.9373464994</v>
      </c>
      <c r="AB39" s="60">
        <f>AB14+AB26+AB31+AB38</f>
        <v>16.5</v>
      </c>
      <c r="AC39" s="44">
        <f>AC14+AC26+AC31+AC38</f>
        <v>2277651.6819000002</v>
      </c>
    </row>
    <row r="40" spans="1:29" s="26" customFormat="1" ht="17.850000000000001" customHeight="1" thickBot="1">
      <c r="A40" s="290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</row>
    <row r="41" spans="1:29" s="26" customFormat="1" ht="17.850000000000001" customHeight="1">
      <c r="A41" s="262" t="s">
        <v>154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4"/>
    </row>
    <row r="42" spans="1:29" s="26" customFormat="1" ht="17.850000000000001" customHeight="1">
      <c r="A42" s="268" t="s">
        <v>14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70"/>
    </row>
    <row r="43" spans="1:29" s="64" customFormat="1" ht="17.850000000000001" customHeight="1">
      <c r="A43" s="28">
        <v>1</v>
      </c>
      <c r="B43" s="29" t="s">
        <v>176</v>
      </c>
      <c r="C43" s="30" t="s">
        <v>55</v>
      </c>
      <c r="D43" s="31" t="s">
        <v>20</v>
      </c>
      <c r="E43" s="32"/>
      <c r="F43" s="30">
        <v>17697</v>
      </c>
      <c r="G43" s="30">
        <v>5.77</v>
      </c>
      <c r="H43" s="33">
        <v>0.25</v>
      </c>
      <c r="I43" s="32">
        <f>F43*G43*H43</f>
        <v>25527.922499999997</v>
      </c>
      <c r="J43" s="34">
        <v>3.42</v>
      </c>
      <c r="K43" s="32">
        <f>I43*J43</f>
        <v>87305.494949999993</v>
      </c>
      <c r="L43" s="32">
        <v>25</v>
      </c>
      <c r="M43" s="32">
        <f>K43*L43/100</f>
        <v>21826.373737499998</v>
      </c>
      <c r="N43" s="32">
        <v>10</v>
      </c>
      <c r="O43" s="32">
        <f>K43*N43/100</f>
        <v>8730.5494949999993</v>
      </c>
      <c r="P43" s="32"/>
      <c r="Q43" s="32"/>
      <c r="R43" s="35"/>
      <c r="S43" s="35"/>
      <c r="T43" s="35"/>
      <c r="U43" s="32"/>
      <c r="V43" s="35"/>
      <c r="W43" s="35"/>
      <c r="X43" s="32">
        <f>W43+S43+U43+Q43+O43+M43</f>
        <v>30556.923232499998</v>
      </c>
      <c r="Y43" s="32">
        <f t="shared" ref="Y43:Y44" si="12">K43+X43</f>
        <v>117862.4181825</v>
      </c>
      <c r="Z43" s="34"/>
      <c r="AA43" s="32">
        <f>Y43</f>
        <v>117862.4181825</v>
      </c>
      <c r="AB43" s="36"/>
      <c r="AC43" s="40"/>
    </row>
    <row r="44" spans="1:29" s="26" customFormat="1" ht="17.850000000000001" customHeight="1">
      <c r="A44" s="28">
        <v>2</v>
      </c>
      <c r="B44" s="29" t="s">
        <v>177</v>
      </c>
      <c r="C44" s="30" t="s">
        <v>21</v>
      </c>
      <c r="D44" s="31" t="s">
        <v>20</v>
      </c>
      <c r="E44" s="32"/>
      <c r="F44" s="30">
        <v>17697</v>
      </c>
      <c r="G44" s="30">
        <v>4.7699999999999996</v>
      </c>
      <c r="H44" s="38">
        <v>1</v>
      </c>
      <c r="I44" s="32">
        <f>F44*G44*H44</f>
        <v>84414.689999999988</v>
      </c>
      <c r="J44" s="34">
        <v>3.42</v>
      </c>
      <c r="K44" s="32">
        <f>I44*J44</f>
        <v>288698.23979999998</v>
      </c>
      <c r="L44" s="32">
        <v>25</v>
      </c>
      <c r="M44" s="32">
        <f>I44*L44/100</f>
        <v>21103.672499999997</v>
      </c>
      <c r="N44" s="32">
        <v>10</v>
      </c>
      <c r="O44" s="32">
        <f>K44*N44/100</f>
        <v>28869.823980000001</v>
      </c>
      <c r="P44" s="32"/>
      <c r="Q44" s="32"/>
      <c r="R44" s="35">
        <v>200</v>
      </c>
      <c r="S44" s="32">
        <f>F44*H44*R44/100</f>
        <v>35394</v>
      </c>
      <c r="T44" s="35"/>
      <c r="U44" s="32"/>
      <c r="V44" s="32"/>
      <c r="W44" s="32"/>
      <c r="X44" s="32">
        <f>W44+S44+U44+Q44+O44+M44</f>
        <v>85367.496480000002</v>
      </c>
      <c r="Y44" s="32">
        <f t="shared" si="12"/>
        <v>374065.73627999995</v>
      </c>
      <c r="Z44" s="34"/>
      <c r="AA44" s="32">
        <f>Y44</f>
        <v>374065.73627999995</v>
      </c>
      <c r="AB44" s="39">
        <v>1</v>
      </c>
      <c r="AC44" s="40">
        <f>K44</f>
        <v>288698.23979999998</v>
      </c>
    </row>
    <row r="45" spans="1:29" s="26" customFormat="1" ht="17.850000000000001" customHeight="1">
      <c r="A45" s="28"/>
      <c r="B45" s="41" t="s">
        <v>22</v>
      </c>
      <c r="C45" s="30"/>
      <c r="D45" s="30"/>
      <c r="E45" s="32"/>
      <c r="F45" s="30"/>
      <c r="G45" s="30"/>
      <c r="H45" s="43">
        <f>SUM(H43:H44)</f>
        <v>1.25</v>
      </c>
      <c r="I45" s="44">
        <f>SUM(I43:I44)</f>
        <v>109942.61249999999</v>
      </c>
      <c r="J45" s="45"/>
      <c r="K45" s="44">
        <f>SUM(K43:K44)</f>
        <v>376003.73474999995</v>
      </c>
      <c r="L45" s="45"/>
      <c r="M45" s="44">
        <f>SUM(M43:M44)</f>
        <v>42930.046237499992</v>
      </c>
      <c r="N45" s="45"/>
      <c r="O45" s="44">
        <f>SUM(O43:O44)</f>
        <v>37600.373475</v>
      </c>
      <c r="P45" s="45"/>
      <c r="Q45" s="44">
        <f>SUM(Q43:Q44)</f>
        <v>0</v>
      </c>
      <c r="R45" s="45"/>
      <c r="S45" s="44">
        <f>SUM(S43:S44)</f>
        <v>35394</v>
      </c>
      <c r="T45" s="45"/>
      <c r="U45" s="44">
        <f>SUM(U43:U44)</f>
        <v>0</v>
      </c>
      <c r="V45" s="45"/>
      <c r="W45" s="44">
        <f>SUM(W43:W44)</f>
        <v>0</v>
      </c>
      <c r="X45" s="44">
        <f>SUM(X43:X44)</f>
        <v>115924.41971250001</v>
      </c>
      <c r="Y45" s="44">
        <f>SUM(Y43:Y44)</f>
        <v>491928.15446249995</v>
      </c>
      <c r="Z45" s="44"/>
      <c r="AA45" s="44">
        <f>SUM(AA43:AA44)</f>
        <v>491928.15446249995</v>
      </c>
      <c r="AB45" s="46">
        <f>SUM(AB43:AB44)</f>
        <v>1</v>
      </c>
      <c r="AC45" s="44">
        <f>SUM(AC43:AC44)</f>
        <v>288698.23979999998</v>
      </c>
    </row>
    <row r="46" spans="1:29" s="26" customFormat="1" ht="17.850000000000001" customHeight="1">
      <c r="A46" s="287" t="s">
        <v>23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9"/>
    </row>
    <row r="47" spans="1:29" s="26" customFormat="1" ht="17.850000000000001" customHeight="1">
      <c r="A47" s="28">
        <v>1</v>
      </c>
      <c r="B47" s="29" t="s">
        <v>321</v>
      </c>
      <c r="C47" s="30" t="s">
        <v>31</v>
      </c>
      <c r="D47" s="31" t="s">
        <v>20</v>
      </c>
      <c r="E47" s="32"/>
      <c r="F47" s="30">
        <v>17697</v>
      </c>
      <c r="G47" s="30">
        <v>3.73</v>
      </c>
      <c r="H47" s="38">
        <v>1</v>
      </c>
      <c r="I47" s="32">
        <f t="shared" ref="I47:I52" si="13">F47*G47*H47</f>
        <v>66009.81</v>
      </c>
      <c r="J47" s="34">
        <v>2.34</v>
      </c>
      <c r="K47" s="32">
        <f t="shared" ref="K47:K52" si="14">I47*J47</f>
        <v>154462.95539999998</v>
      </c>
      <c r="L47" s="32">
        <v>25</v>
      </c>
      <c r="M47" s="32">
        <f t="shared" ref="M47:M58" si="15">K47*L47/100</f>
        <v>38615.738849999994</v>
      </c>
      <c r="N47" s="32">
        <v>10</v>
      </c>
      <c r="O47" s="32">
        <f t="shared" ref="O47:O58" si="16">K47*N47/100</f>
        <v>15446.295539999997</v>
      </c>
      <c r="P47" s="32"/>
      <c r="Q47" s="32"/>
      <c r="R47" s="35">
        <v>150</v>
      </c>
      <c r="S47" s="32">
        <f>F47*H47*R47/100</f>
        <v>26545.5</v>
      </c>
      <c r="T47" s="32"/>
      <c r="U47" s="32"/>
      <c r="V47" s="32"/>
      <c r="W47" s="32"/>
      <c r="X47" s="32">
        <f t="shared" ref="X47:X58" si="17">W47+S47+U47+Q47+O47+M47</f>
        <v>80607.534389999986</v>
      </c>
      <c r="Y47" s="32">
        <f t="shared" ref="Y47:Y58" si="18">K47+X47</f>
        <v>235070.48978999996</v>
      </c>
      <c r="Z47" s="34"/>
      <c r="AA47" s="32">
        <f t="shared" ref="AA47:AA58" si="19">Y47</f>
        <v>235070.48978999996</v>
      </c>
      <c r="AB47" s="39">
        <v>1</v>
      </c>
      <c r="AC47" s="40">
        <f>K47</f>
        <v>154462.95539999998</v>
      </c>
    </row>
    <row r="48" spans="1:29" s="26" customFormat="1" ht="17.850000000000001" customHeight="1">
      <c r="A48" s="28">
        <v>2</v>
      </c>
      <c r="B48" s="29" t="s">
        <v>321</v>
      </c>
      <c r="C48" s="30" t="s">
        <v>27</v>
      </c>
      <c r="D48" s="31">
        <v>11.3</v>
      </c>
      <c r="E48" s="32" t="s">
        <v>28</v>
      </c>
      <c r="F48" s="30">
        <v>17697</v>
      </c>
      <c r="G48" s="30">
        <v>4.04</v>
      </c>
      <c r="H48" s="38">
        <v>1</v>
      </c>
      <c r="I48" s="32">
        <f t="shared" si="13"/>
        <v>71495.88</v>
      </c>
      <c r="J48" s="34">
        <v>2.34</v>
      </c>
      <c r="K48" s="32">
        <f t="shared" si="14"/>
        <v>167300.35920000001</v>
      </c>
      <c r="L48" s="32">
        <v>25</v>
      </c>
      <c r="M48" s="32">
        <f t="shared" si="15"/>
        <v>41825.089800000002</v>
      </c>
      <c r="N48" s="32">
        <v>10</v>
      </c>
      <c r="O48" s="32">
        <f t="shared" si="16"/>
        <v>16730.035920000002</v>
      </c>
      <c r="P48" s="32"/>
      <c r="Q48" s="32"/>
      <c r="R48" s="35">
        <v>150</v>
      </c>
      <c r="S48" s="32">
        <f>F48*H48*R48/100</f>
        <v>26545.5</v>
      </c>
      <c r="T48" s="32"/>
      <c r="U48" s="32"/>
      <c r="V48" s="32"/>
      <c r="W48" s="32"/>
      <c r="X48" s="32">
        <f t="shared" si="17"/>
        <v>85100.625720000011</v>
      </c>
      <c r="Y48" s="32">
        <f t="shared" si="18"/>
        <v>252400.98492000002</v>
      </c>
      <c r="Z48" s="34"/>
      <c r="AA48" s="32">
        <f t="shared" si="19"/>
        <v>252400.98492000002</v>
      </c>
      <c r="AB48" s="39">
        <v>1</v>
      </c>
      <c r="AC48" s="40">
        <f>K48</f>
        <v>167300.35920000001</v>
      </c>
    </row>
    <row r="49" spans="1:29" s="26" customFormat="1" ht="17.850000000000001" customHeight="1">
      <c r="A49" s="28">
        <v>3</v>
      </c>
      <c r="B49" s="29" t="s">
        <v>321</v>
      </c>
      <c r="C49" s="30" t="s">
        <v>31</v>
      </c>
      <c r="D49" s="31">
        <v>24.3</v>
      </c>
      <c r="E49" s="32"/>
      <c r="F49" s="30">
        <v>17697</v>
      </c>
      <c r="G49" s="30">
        <v>3.69</v>
      </c>
      <c r="H49" s="38">
        <v>0.5</v>
      </c>
      <c r="I49" s="32">
        <f t="shared" si="13"/>
        <v>32650.965</v>
      </c>
      <c r="J49" s="34">
        <v>2.34</v>
      </c>
      <c r="K49" s="32">
        <f t="shared" si="14"/>
        <v>76403.258099999992</v>
      </c>
      <c r="L49" s="32">
        <v>25</v>
      </c>
      <c r="M49" s="32">
        <f t="shared" si="15"/>
        <v>19100.814524999998</v>
      </c>
      <c r="N49" s="32">
        <v>10</v>
      </c>
      <c r="O49" s="32">
        <f t="shared" si="16"/>
        <v>7640.3258099999985</v>
      </c>
      <c r="P49" s="32"/>
      <c r="Q49" s="32"/>
      <c r="R49" s="35">
        <v>150</v>
      </c>
      <c r="S49" s="32">
        <f>F49*H49*R49/100</f>
        <v>13272.75</v>
      </c>
      <c r="T49" s="32"/>
      <c r="U49" s="32"/>
      <c r="V49" s="32"/>
      <c r="W49" s="32"/>
      <c r="X49" s="32">
        <f t="shared" si="17"/>
        <v>40013.890334999996</v>
      </c>
      <c r="Y49" s="32">
        <f t="shared" si="18"/>
        <v>116417.14843499998</v>
      </c>
      <c r="Z49" s="34"/>
      <c r="AA49" s="32">
        <f t="shared" si="19"/>
        <v>116417.14843499998</v>
      </c>
      <c r="AB49" s="39">
        <f t="shared" ref="AB49" si="20">H49</f>
        <v>0.5</v>
      </c>
      <c r="AC49" s="40">
        <f t="shared" ref="AC49" si="21">K49</f>
        <v>76403.258099999992</v>
      </c>
    </row>
    <row r="50" spans="1:29" s="26" customFormat="1" ht="17.850000000000001" customHeight="1">
      <c r="A50" s="28">
        <v>4</v>
      </c>
      <c r="B50" s="29" t="s">
        <v>156</v>
      </c>
      <c r="C50" s="30" t="s">
        <v>31</v>
      </c>
      <c r="D50" s="31">
        <v>7</v>
      </c>
      <c r="E50" s="32"/>
      <c r="F50" s="30">
        <v>17697</v>
      </c>
      <c r="G50" s="30">
        <v>3.53</v>
      </c>
      <c r="H50" s="38">
        <v>1</v>
      </c>
      <c r="I50" s="32">
        <f>F50*G50*H50</f>
        <v>62470.409999999996</v>
      </c>
      <c r="J50" s="34">
        <v>2.34</v>
      </c>
      <c r="K50" s="32">
        <f>I50*J50</f>
        <v>146180.75939999998</v>
      </c>
      <c r="L50" s="32">
        <v>25</v>
      </c>
      <c r="M50" s="32">
        <f>K50*L50/100</f>
        <v>36545.189849999995</v>
      </c>
      <c r="N50" s="32">
        <v>10</v>
      </c>
      <c r="O50" s="32">
        <f>K50*N50/100</f>
        <v>14618.075939999999</v>
      </c>
      <c r="P50" s="32"/>
      <c r="Q50" s="32"/>
      <c r="R50" s="35">
        <v>150</v>
      </c>
      <c r="S50" s="32">
        <f>F50*H50*R50/100</f>
        <v>26545.5</v>
      </c>
      <c r="T50" s="32"/>
      <c r="U50" s="32"/>
      <c r="V50" s="32"/>
      <c r="W50" s="32"/>
      <c r="X50" s="32">
        <f t="shared" si="17"/>
        <v>77708.76578999999</v>
      </c>
      <c r="Y50" s="32">
        <f t="shared" si="18"/>
        <v>223889.52518999996</v>
      </c>
      <c r="Z50" s="34"/>
      <c r="AA50" s="32">
        <f>Y50</f>
        <v>223889.52518999996</v>
      </c>
      <c r="AB50" s="39"/>
      <c r="AC50" s="40"/>
    </row>
    <row r="51" spans="1:29" s="26" customFormat="1" ht="17.850000000000001" customHeight="1">
      <c r="A51" s="28">
        <v>5</v>
      </c>
      <c r="B51" s="29" t="s">
        <v>322</v>
      </c>
      <c r="C51" s="30" t="s">
        <v>31</v>
      </c>
      <c r="D51" s="31">
        <v>8.6999999999999993</v>
      </c>
      <c r="E51" s="32"/>
      <c r="F51" s="30">
        <v>17697</v>
      </c>
      <c r="G51" s="34">
        <v>3.53</v>
      </c>
      <c r="H51" s="33">
        <v>0.25</v>
      </c>
      <c r="I51" s="32">
        <f>F51*G51*H51</f>
        <v>15617.602499999999</v>
      </c>
      <c r="J51" s="34">
        <v>2.34</v>
      </c>
      <c r="K51" s="32">
        <f>I51*J51</f>
        <v>36545.189849999995</v>
      </c>
      <c r="L51" s="32"/>
      <c r="M51" s="32"/>
      <c r="N51" s="32">
        <v>10</v>
      </c>
      <c r="O51" s="32">
        <f>K51*N51/100</f>
        <v>3654.5189849999997</v>
      </c>
      <c r="P51" s="32"/>
      <c r="Q51" s="32"/>
      <c r="R51" s="35"/>
      <c r="S51" s="32"/>
      <c r="T51" s="32"/>
      <c r="U51" s="32"/>
      <c r="V51" s="32"/>
      <c r="W51" s="32"/>
      <c r="X51" s="32">
        <f t="shared" si="17"/>
        <v>3654.5189849999997</v>
      </c>
      <c r="Y51" s="32">
        <f t="shared" si="18"/>
        <v>40199.708834999998</v>
      </c>
      <c r="Z51" s="34"/>
      <c r="AA51" s="32">
        <f>Y51</f>
        <v>40199.708834999998</v>
      </c>
      <c r="AB51" s="39"/>
      <c r="AC51" s="40"/>
    </row>
    <row r="52" spans="1:29" s="26" customFormat="1" ht="17.850000000000001" customHeight="1">
      <c r="A52" s="28">
        <v>6</v>
      </c>
      <c r="B52" s="29" t="s">
        <v>234</v>
      </c>
      <c r="C52" s="30" t="s">
        <v>27</v>
      </c>
      <c r="D52" s="31">
        <v>14.5</v>
      </c>
      <c r="E52" s="32" t="s">
        <v>28</v>
      </c>
      <c r="F52" s="30">
        <v>17697</v>
      </c>
      <c r="G52" s="34">
        <v>4.0999999999999996</v>
      </c>
      <c r="H52" s="38">
        <v>1</v>
      </c>
      <c r="I52" s="32">
        <f t="shared" si="13"/>
        <v>72557.7</v>
      </c>
      <c r="J52" s="34">
        <v>2.34</v>
      </c>
      <c r="K52" s="32">
        <f t="shared" si="14"/>
        <v>169785.01799999998</v>
      </c>
      <c r="L52" s="32">
        <v>25</v>
      </c>
      <c r="M52" s="32">
        <f>K52*L52/100</f>
        <v>42446.254499999995</v>
      </c>
      <c r="N52" s="32">
        <v>10</v>
      </c>
      <c r="O52" s="32">
        <f>K52*N52/100</f>
        <v>16978.501799999998</v>
      </c>
      <c r="P52" s="32"/>
      <c r="Q52" s="32"/>
      <c r="R52" s="35"/>
      <c r="S52" s="32"/>
      <c r="T52" s="35"/>
      <c r="U52" s="32"/>
      <c r="V52" s="32"/>
      <c r="W52" s="32"/>
      <c r="X52" s="32">
        <f t="shared" si="17"/>
        <v>59424.756299999994</v>
      </c>
      <c r="Y52" s="32">
        <f t="shared" si="18"/>
        <v>229209.77429999999</v>
      </c>
      <c r="Z52" s="34"/>
      <c r="AA52" s="32">
        <f>Y52</f>
        <v>229209.77429999999</v>
      </c>
      <c r="AB52" s="39">
        <v>1</v>
      </c>
      <c r="AC52" s="40">
        <f>K52</f>
        <v>169785.01799999998</v>
      </c>
    </row>
    <row r="53" spans="1:29" s="26" customFormat="1" ht="17.850000000000001" customHeight="1">
      <c r="A53" s="28">
        <v>7</v>
      </c>
      <c r="B53" s="29" t="s">
        <v>323</v>
      </c>
      <c r="C53" s="30" t="s">
        <v>31</v>
      </c>
      <c r="D53" s="31">
        <v>9.8000000000000007</v>
      </c>
      <c r="E53" s="32"/>
      <c r="F53" s="30">
        <v>17697</v>
      </c>
      <c r="G53" s="30">
        <v>3.53</v>
      </c>
      <c r="H53" s="38">
        <v>1</v>
      </c>
      <c r="I53" s="32">
        <f t="shared" ref="I53:I58" si="22">F53*G53*H53</f>
        <v>62470.409999999996</v>
      </c>
      <c r="J53" s="34">
        <v>2.34</v>
      </c>
      <c r="K53" s="32">
        <f t="shared" ref="K53:K58" si="23">I53*J53</f>
        <v>146180.75939999998</v>
      </c>
      <c r="L53" s="32">
        <v>25</v>
      </c>
      <c r="M53" s="32">
        <f t="shared" si="15"/>
        <v>36545.189849999995</v>
      </c>
      <c r="N53" s="32">
        <v>10</v>
      </c>
      <c r="O53" s="32">
        <f t="shared" si="16"/>
        <v>14618.075939999999</v>
      </c>
      <c r="P53" s="32"/>
      <c r="Q53" s="32"/>
      <c r="R53" s="35"/>
      <c r="S53" s="32"/>
      <c r="T53" s="32"/>
      <c r="U53" s="32"/>
      <c r="V53" s="32"/>
      <c r="W53" s="32"/>
      <c r="X53" s="32">
        <f t="shared" si="17"/>
        <v>51163.26578999999</v>
      </c>
      <c r="Y53" s="32">
        <f t="shared" si="18"/>
        <v>197344.02518999996</v>
      </c>
      <c r="Z53" s="34"/>
      <c r="AA53" s="32">
        <f t="shared" si="19"/>
        <v>197344.02518999996</v>
      </c>
      <c r="AB53" s="39">
        <v>1</v>
      </c>
      <c r="AC53" s="40">
        <f>K53</f>
        <v>146180.75939999998</v>
      </c>
    </row>
    <row r="54" spans="1:29" s="26" customFormat="1" ht="17.850000000000001" customHeight="1">
      <c r="A54" s="28">
        <v>8</v>
      </c>
      <c r="B54" s="29" t="s">
        <v>422</v>
      </c>
      <c r="C54" s="30" t="s">
        <v>30</v>
      </c>
      <c r="D54" s="31" t="s">
        <v>20</v>
      </c>
      <c r="E54" s="32" t="s">
        <v>18</v>
      </c>
      <c r="F54" s="30">
        <v>17697</v>
      </c>
      <c r="G54" s="30">
        <v>4.53</v>
      </c>
      <c r="H54" s="38">
        <v>1</v>
      </c>
      <c r="I54" s="32">
        <f t="shared" si="22"/>
        <v>80167.41</v>
      </c>
      <c r="J54" s="34">
        <v>2.34</v>
      </c>
      <c r="K54" s="32">
        <f t="shared" si="23"/>
        <v>187591.73939999999</v>
      </c>
      <c r="L54" s="32">
        <v>25</v>
      </c>
      <c r="M54" s="32">
        <f t="shared" si="15"/>
        <v>46897.934849999991</v>
      </c>
      <c r="N54" s="32">
        <v>10</v>
      </c>
      <c r="O54" s="32">
        <f t="shared" si="16"/>
        <v>18759.173939999997</v>
      </c>
      <c r="P54" s="32"/>
      <c r="Q54" s="32"/>
      <c r="R54" s="35">
        <v>150</v>
      </c>
      <c r="S54" s="32">
        <f>F54*H54*R54/100</f>
        <v>26545.5</v>
      </c>
      <c r="T54" s="32"/>
      <c r="U54" s="32"/>
      <c r="V54" s="32"/>
      <c r="W54" s="32"/>
      <c r="X54" s="32">
        <f t="shared" si="17"/>
        <v>92202.608789999984</v>
      </c>
      <c r="Y54" s="32">
        <f t="shared" si="18"/>
        <v>279794.34818999999</v>
      </c>
      <c r="Z54" s="34"/>
      <c r="AA54" s="32">
        <f t="shared" si="19"/>
        <v>279794.34818999999</v>
      </c>
      <c r="AB54" s="39">
        <v>1</v>
      </c>
      <c r="AC54" s="40">
        <f>K54</f>
        <v>187591.73939999999</v>
      </c>
    </row>
    <row r="55" spans="1:29" s="26" customFormat="1" ht="17.850000000000001" customHeight="1">
      <c r="A55" s="28">
        <v>9</v>
      </c>
      <c r="B55" s="29" t="s">
        <v>423</v>
      </c>
      <c r="C55" s="30" t="s">
        <v>30</v>
      </c>
      <c r="D55" s="31" t="s">
        <v>20</v>
      </c>
      <c r="E55" s="32" t="s">
        <v>18</v>
      </c>
      <c r="F55" s="30">
        <v>17697</v>
      </c>
      <c r="G55" s="30">
        <v>4.53</v>
      </c>
      <c r="H55" s="38">
        <v>0.5</v>
      </c>
      <c r="I55" s="32">
        <f t="shared" si="22"/>
        <v>40083.705000000002</v>
      </c>
      <c r="J55" s="34">
        <v>2.34</v>
      </c>
      <c r="K55" s="32">
        <f t="shared" si="23"/>
        <v>93795.869699999996</v>
      </c>
      <c r="L55" s="32">
        <v>25</v>
      </c>
      <c r="M55" s="32">
        <f t="shared" si="15"/>
        <v>23448.967424999995</v>
      </c>
      <c r="N55" s="32">
        <v>10</v>
      </c>
      <c r="O55" s="32">
        <f t="shared" si="16"/>
        <v>9379.5869699999985</v>
      </c>
      <c r="P55" s="32"/>
      <c r="Q55" s="32"/>
      <c r="R55" s="35"/>
      <c r="S55" s="32"/>
      <c r="T55" s="32"/>
      <c r="U55" s="32"/>
      <c r="V55" s="32"/>
      <c r="W55" s="32"/>
      <c r="X55" s="32">
        <f t="shared" si="17"/>
        <v>32828.554394999992</v>
      </c>
      <c r="Y55" s="32">
        <f t="shared" si="18"/>
        <v>126624.42409499999</v>
      </c>
      <c r="Z55" s="34"/>
      <c r="AA55" s="32">
        <f t="shared" si="19"/>
        <v>126624.42409499999</v>
      </c>
      <c r="AB55" s="39"/>
      <c r="AC55" s="40"/>
    </row>
    <row r="56" spans="1:29" s="26" customFormat="1" ht="17.850000000000001" customHeight="1">
      <c r="A56" s="28">
        <v>10</v>
      </c>
      <c r="B56" s="29" t="s">
        <v>157</v>
      </c>
      <c r="C56" s="30" t="s">
        <v>31</v>
      </c>
      <c r="D56" s="31">
        <v>0.7</v>
      </c>
      <c r="E56" s="32"/>
      <c r="F56" s="30">
        <v>17697</v>
      </c>
      <c r="G56" s="30">
        <v>3.32</v>
      </c>
      <c r="H56" s="33">
        <v>0.75</v>
      </c>
      <c r="I56" s="32">
        <f t="shared" si="22"/>
        <v>44065.53</v>
      </c>
      <c r="J56" s="34">
        <v>2.34</v>
      </c>
      <c r="K56" s="32">
        <f t="shared" si="23"/>
        <v>103113.34019999999</v>
      </c>
      <c r="L56" s="32">
        <v>25</v>
      </c>
      <c r="M56" s="32">
        <f t="shared" si="15"/>
        <v>25778.335049999998</v>
      </c>
      <c r="N56" s="32">
        <v>10</v>
      </c>
      <c r="O56" s="32">
        <f t="shared" si="16"/>
        <v>10311.334019999998</v>
      </c>
      <c r="P56" s="32"/>
      <c r="Q56" s="32"/>
      <c r="R56" s="35">
        <v>150</v>
      </c>
      <c r="S56" s="32">
        <f>F56*H56*R56/100</f>
        <v>19909.125</v>
      </c>
      <c r="T56" s="32"/>
      <c r="U56" s="32"/>
      <c r="V56" s="32"/>
      <c r="W56" s="32"/>
      <c r="X56" s="32">
        <f t="shared" si="17"/>
        <v>55998.794069999996</v>
      </c>
      <c r="Y56" s="32">
        <f t="shared" si="18"/>
        <v>159112.13426999998</v>
      </c>
      <c r="Z56" s="34"/>
      <c r="AA56" s="32">
        <f t="shared" si="19"/>
        <v>159112.13426999998</v>
      </c>
      <c r="AB56" s="36">
        <f t="shared" ref="AB56:AB58" si="24">H56</f>
        <v>0.75</v>
      </c>
      <c r="AC56" s="40">
        <f t="shared" ref="AC56:AC58" si="25">K56</f>
        <v>103113.34019999999</v>
      </c>
    </row>
    <row r="57" spans="1:29" s="26" customFormat="1" ht="17.850000000000001" customHeight="1">
      <c r="A57" s="28">
        <v>11</v>
      </c>
      <c r="B57" s="29" t="s">
        <v>424</v>
      </c>
      <c r="C57" s="30" t="s">
        <v>31</v>
      </c>
      <c r="D57" s="31">
        <v>0.1</v>
      </c>
      <c r="E57" s="32"/>
      <c r="F57" s="30">
        <v>17697</v>
      </c>
      <c r="G57" s="30">
        <v>3.32</v>
      </c>
      <c r="H57" s="38">
        <v>1</v>
      </c>
      <c r="I57" s="32">
        <f t="shared" si="22"/>
        <v>58754.039999999994</v>
      </c>
      <c r="J57" s="34">
        <v>2.34</v>
      </c>
      <c r="K57" s="32">
        <f t="shared" si="23"/>
        <v>137484.45359999998</v>
      </c>
      <c r="L57" s="32">
        <v>25</v>
      </c>
      <c r="M57" s="32">
        <f t="shared" si="15"/>
        <v>34371.113399999995</v>
      </c>
      <c r="N57" s="32">
        <v>10</v>
      </c>
      <c r="O57" s="32">
        <f t="shared" si="16"/>
        <v>13748.445359999998</v>
      </c>
      <c r="P57" s="32"/>
      <c r="Q57" s="35"/>
      <c r="R57" s="35"/>
      <c r="S57" s="32"/>
      <c r="T57" s="32"/>
      <c r="U57" s="32"/>
      <c r="V57" s="32"/>
      <c r="W57" s="32"/>
      <c r="X57" s="32">
        <f t="shared" si="17"/>
        <v>48119.558759999993</v>
      </c>
      <c r="Y57" s="32">
        <f t="shared" si="18"/>
        <v>185604.01235999996</v>
      </c>
      <c r="Z57" s="34"/>
      <c r="AA57" s="32">
        <f t="shared" si="19"/>
        <v>185604.01235999996</v>
      </c>
      <c r="AB57" s="39">
        <f t="shared" si="24"/>
        <v>1</v>
      </c>
      <c r="AC57" s="40">
        <f t="shared" si="25"/>
        <v>137484.45359999998</v>
      </c>
    </row>
    <row r="58" spans="1:29" s="26" customFormat="1" ht="17.850000000000001" customHeight="1">
      <c r="A58" s="28">
        <v>12</v>
      </c>
      <c r="B58" s="29" t="s">
        <v>425</v>
      </c>
      <c r="C58" s="30" t="s">
        <v>31</v>
      </c>
      <c r="D58" s="31">
        <v>16.7</v>
      </c>
      <c r="E58" s="32"/>
      <c r="F58" s="30">
        <v>17697</v>
      </c>
      <c r="G58" s="30">
        <v>3.65</v>
      </c>
      <c r="H58" s="33">
        <v>0.75</v>
      </c>
      <c r="I58" s="32">
        <f t="shared" si="22"/>
        <v>48445.537499999999</v>
      </c>
      <c r="J58" s="34">
        <v>2.34</v>
      </c>
      <c r="K58" s="32">
        <f t="shared" si="23"/>
        <v>113362.55774999999</v>
      </c>
      <c r="L58" s="32">
        <v>25</v>
      </c>
      <c r="M58" s="32">
        <f t="shared" si="15"/>
        <v>28340.639437499995</v>
      </c>
      <c r="N58" s="32">
        <v>10</v>
      </c>
      <c r="O58" s="32">
        <f t="shared" si="16"/>
        <v>11336.255775</v>
      </c>
      <c r="P58" s="32"/>
      <c r="Q58" s="32"/>
      <c r="R58" s="35"/>
      <c r="S58" s="32"/>
      <c r="T58" s="32"/>
      <c r="U58" s="32"/>
      <c r="V58" s="32"/>
      <c r="W58" s="32"/>
      <c r="X58" s="32">
        <f t="shared" si="17"/>
        <v>39676.895212499992</v>
      </c>
      <c r="Y58" s="32">
        <f t="shared" si="18"/>
        <v>153039.45296249999</v>
      </c>
      <c r="Z58" s="34"/>
      <c r="AA58" s="32">
        <f t="shared" si="19"/>
        <v>153039.45296249999</v>
      </c>
      <c r="AB58" s="36">
        <f t="shared" si="24"/>
        <v>0.75</v>
      </c>
      <c r="AC58" s="40">
        <f t="shared" si="25"/>
        <v>113362.55774999999</v>
      </c>
    </row>
    <row r="59" spans="1:29" s="26" customFormat="1" ht="17.850000000000001" customHeight="1">
      <c r="A59" s="28"/>
      <c r="B59" s="41" t="s">
        <v>22</v>
      </c>
      <c r="C59" s="42"/>
      <c r="D59" s="51"/>
      <c r="E59" s="32"/>
      <c r="F59" s="42"/>
      <c r="G59" s="42"/>
      <c r="H59" s="43">
        <f>SUM(H47:H58)</f>
        <v>9.75</v>
      </c>
      <c r="I59" s="44">
        <f>SUM(I47:I58)</f>
        <v>654789</v>
      </c>
      <c r="J59" s="45"/>
      <c r="K59" s="44">
        <f>SUM(K47:K58)</f>
        <v>1532206.2599999995</v>
      </c>
      <c r="L59" s="45"/>
      <c r="M59" s="44">
        <f>SUM(M47:M58)</f>
        <v>373915.26753749989</v>
      </c>
      <c r="N59" s="45"/>
      <c r="O59" s="44">
        <f>SUM(O47:O58)</f>
        <v>153220.62599999996</v>
      </c>
      <c r="P59" s="45"/>
      <c r="Q59" s="44">
        <f>SUM(Q47:Q58)</f>
        <v>0</v>
      </c>
      <c r="R59" s="45"/>
      <c r="S59" s="44">
        <f>SUM(S47:S58)</f>
        <v>139363.875</v>
      </c>
      <c r="T59" s="45"/>
      <c r="U59" s="44">
        <f>SUM(U47:U58)</f>
        <v>0</v>
      </c>
      <c r="V59" s="45"/>
      <c r="W59" s="44">
        <f>SUM(W47:W58)</f>
        <v>0</v>
      </c>
      <c r="X59" s="44">
        <f>SUM(X47:X58)</f>
        <v>666499.76853749994</v>
      </c>
      <c r="Y59" s="44">
        <f>SUM(Y47:Y58)</f>
        <v>2198706.0285374997</v>
      </c>
      <c r="Z59" s="44"/>
      <c r="AA59" s="44">
        <f>SUM(AA47:AA58)</f>
        <v>2198706.0285374997</v>
      </c>
      <c r="AB59" s="43">
        <f>SUM(AB47:AB58)</f>
        <v>8</v>
      </c>
      <c r="AC59" s="44">
        <f>SUM(AC47:AC58)</f>
        <v>1255684.4410499998</v>
      </c>
    </row>
    <row r="60" spans="1:29" s="26" customFormat="1" ht="17.850000000000001" customHeight="1">
      <c r="A60" s="265" t="s">
        <v>32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7"/>
    </row>
    <row r="61" spans="1:29" s="26" customFormat="1" ht="17.850000000000001" customHeight="1">
      <c r="A61" s="28">
        <v>1</v>
      </c>
      <c r="B61" s="29" t="s">
        <v>167</v>
      </c>
      <c r="C61" s="30">
        <v>4</v>
      </c>
      <c r="D61" s="30"/>
      <c r="E61" s="32"/>
      <c r="F61" s="30">
        <v>17697</v>
      </c>
      <c r="G61" s="34">
        <v>2.9</v>
      </c>
      <c r="H61" s="38">
        <v>1</v>
      </c>
      <c r="I61" s="32">
        <f>F61*G61*H61</f>
        <v>51321.299999999996</v>
      </c>
      <c r="J61" s="34">
        <v>1.71</v>
      </c>
      <c r="K61" s="49">
        <f>I61*J61</f>
        <v>87759.422999999995</v>
      </c>
      <c r="L61" s="32"/>
      <c r="M61" s="32"/>
      <c r="N61" s="32">
        <v>10</v>
      </c>
      <c r="O61" s="32">
        <f>K61*N61/100</f>
        <v>8775.9423000000006</v>
      </c>
      <c r="P61" s="32"/>
      <c r="Q61" s="35"/>
      <c r="R61" s="32"/>
      <c r="S61" s="32"/>
      <c r="T61" s="32">
        <v>30</v>
      </c>
      <c r="U61" s="32">
        <f>F61*H61*T61/100</f>
        <v>5309.1</v>
      </c>
      <c r="V61" s="32"/>
      <c r="W61" s="32"/>
      <c r="X61" s="32">
        <f>W61+S61+U61+Q61+O61+M61</f>
        <v>14085.042300000001</v>
      </c>
      <c r="Y61" s="32">
        <f t="shared" ref="Y61:Y64" si="26">K61+X61</f>
        <v>101844.4653</v>
      </c>
      <c r="Z61" s="34">
        <v>1.1499999999999999</v>
      </c>
      <c r="AA61" s="32">
        <f>Y61*Z61</f>
        <v>117121.13509499999</v>
      </c>
      <c r="AB61" s="39">
        <v>1</v>
      </c>
      <c r="AC61" s="40">
        <f>K61</f>
        <v>87759.422999999995</v>
      </c>
    </row>
    <row r="62" spans="1:29" s="26" customFormat="1" ht="17.850000000000001" customHeight="1">
      <c r="A62" s="28">
        <v>2</v>
      </c>
      <c r="B62" s="29" t="s">
        <v>427</v>
      </c>
      <c r="C62" s="30">
        <v>4</v>
      </c>
      <c r="D62" s="34"/>
      <c r="E62" s="32"/>
      <c r="F62" s="30">
        <v>17697</v>
      </c>
      <c r="G62" s="34">
        <v>2.9</v>
      </c>
      <c r="H62" s="38">
        <v>0.5</v>
      </c>
      <c r="I62" s="32">
        <f>F62*G62*H62</f>
        <v>25660.649999999998</v>
      </c>
      <c r="J62" s="34">
        <v>1.71</v>
      </c>
      <c r="K62" s="49">
        <f>I62*J62</f>
        <v>43879.711499999998</v>
      </c>
      <c r="L62" s="32"/>
      <c r="M62" s="32"/>
      <c r="N62" s="32">
        <v>10</v>
      </c>
      <c r="O62" s="32">
        <f>K62*N62/100</f>
        <v>4387.9711500000003</v>
      </c>
      <c r="P62" s="32"/>
      <c r="Q62" s="35"/>
      <c r="R62" s="32"/>
      <c r="S62" s="32"/>
      <c r="T62" s="32"/>
      <c r="U62" s="32"/>
      <c r="V62" s="32"/>
      <c r="W62" s="32"/>
      <c r="X62" s="32">
        <f>W62+S62+U62+Q62+O62+M62</f>
        <v>4387.9711500000003</v>
      </c>
      <c r="Y62" s="32">
        <f t="shared" si="26"/>
        <v>48267.682649999995</v>
      </c>
      <c r="Z62" s="31">
        <v>1</v>
      </c>
      <c r="AA62" s="32">
        <f>Y62*Z62</f>
        <v>48267.682649999995</v>
      </c>
      <c r="AB62" s="39">
        <v>1</v>
      </c>
      <c r="AC62" s="40">
        <f>K62</f>
        <v>43879.711499999998</v>
      </c>
    </row>
    <row r="63" spans="1:29" s="26" customFormat="1" ht="17.850000000000001" customHeight="1">
      <c r="A63" s="28">
        <v>3</v>
      </c>
      <c r="B63" s="29" t="s">
        <v>159</v>
      </c>
      <c r="C63" s="30">
        <v>4</v>
      </c>
      <c r="D63" s="34"/>
      <c r="E63" s="32"/>
      <c r="F63" s="30">
        <v>17697</v>
      </c>
      <c r="G63" s="34">
        <v>2.9</v>
      </c>
      <c r="H63" s="38">
        <v>0.5</v>
      </c>
      <c r="I63" s="32">
        <f>F63*G63*H63</f>
        <v>25660.649999999998</v>
      </c>
      <c r="J63" s="34">
        <v>1.71</v>
      </c>
      <c r="K63" s="49">
        <f>I63*J63</f>
        <v>43879.711499999998</v>
      </c>
      <c r="L63" s="32"/>
      <c r="M63" s="32"/>
      <c r="N63" s="32">
        <v>10</v>
      </c>
      <c r="O63" s="32">
        <f>K63*N63/100</f>
        <v>4387.9711500000003</v>
      </c>
      <c r="P63" s="32"/>
      <c r="Q63" s="35"/>
      <c r="R63" s="32"/>
      <c r="S63" s="32"/>
      <c r="T63" s="32"/>
      <c r="U63" s="32"/>
      <c r="V63" s="32"/>
      <c r="W63" s="32"/>
      <c r="X63" s="32">
        <f>W63+S63+U63+Q63+O63+M63</f>
        <v>4387.9711500000003</v>
      </c>
      <c r="Y63" s="32">
        <f t="shared" si="26"/>
        <v>48267.682649999995</v>
      </c>
      <c r="Z63" s="31">
        <v>1</v>
      </c>
      <c r="AA63" s="32">
        <f>Y63*Z63</f>
        <v>48267.682649999995</v>
      </c>
      <c r="AB63" s="39">
        <v>1</v>
      </c>
      <c r="AC63" s="40">
        <f>K63</f>
        <v>43879.711499999998</v>
      </c>
    </row>
    <row r="64" spans="1:29" s="26" customFormat="1" ht="17.850000000000001" customHeight="1">
      <c r="A64" s="28">
        <v>4</v>
      </c>
      <c r="B64" s="29" t="s">
        <v>426</v>
      </c>
      <c r="C64" s="30">
        <v>4</v>
      </c>
      <c r="D64" s="34"/>
      <c r="E64" s="32"/>
      <c r="F64" s="30">
        <v>17697</v>
      </c>
      <c r="G64" s="34">
        <v>2.9</v>
      </c>
      <c r="H64" s="38">
        <v>0.5</v>
      </c>
      <c r="I64" s="32">
        <f>F64*G64*H64</f>
        <v>25660.649999999998</v>
      </c>
      <c r="J64" s="34">
        <v>1.71</v>
      </c>
      <c r="K64" s="49">
        <f>I64*J64</f>
        <v>43879.711499999998</v>
      </c>
      <c r="L64" s="32"/>
      <c r="M64" s="32"/>
      <c r="N64" s="32">
        <v>10</v>
      </c>
      <c r="O64" s="32">
        <f>K64*N64/100</f>
        <v>4387.9711500000003</v>
      </c>
      <c r="P64" s="32"/>
      <c r="Q64" s="35"/>
      <c r="R64" s="32"/>
      <c r="S64" s="32"/>
      <c r="T64" s="32">
        <v>30</v>
      </c>
      <c r="U64" s="32">
        <f>F64*H64*T64/100</f>
        <v>2654.55</v>
      </c>
      <c r="V64" s="32"/>
      <c r="W64" s="32"/>
      <c r="X64" s="32">
        <f>W64+S64+U64+Q64+O64+M64</f>
        <v>7042.5211500000005</v>
      </c>
      <c r="Y64" s="32">
        <f t="shared" si="26"/>
        <v>50922.232649999998</v>
      </c>
      <c r="Z64" s="34">
        <v>1.1499999999999999</v>
      </c>
      <c r="AA64" s="32">
        <f>Y64*Z64</f>
        <v>58560.567547499995</v>
      </c>
      <c r="AB64" s="39">
        <v>1</v>
      </c>
      <c r="AC64" s="40">
        <f>K64</f>
        <v>43879.711499999998</v>
      </c>
    </row>
    <row r="65" spans="1:71" s="64" customFormat="1" ht="17.850000000000001" customHeight="1">
      <c r="A65" s="28"/>
      <c r="B65" s="41" t="s">
        <v>22</v>
      </c>
      <c r="C65" s="42"/>
      <c r="D65" s="27"/>
      <c r="E65" s="32"/>
      <c r="F65" s="42"/>
      <c r="G65" s="42"/>
      <c r="H65" s="48">
        <f>SUM(H61:H64)</f>
        <v>2.5</v>
      </c>
      <c r="I65" s="44">
        <f>SUM(I61:I64)</f>
        <v>128303.24999999999</v>
      </c>
      <c r="J65" s="45"/>
      <c r="K65" s="44">
        <f>SUM(K61:K64)</f>
        <v>219398.5575</v>
      </c>
      <c r="L65" s="45"/>
      <c r="M65" s="44">
        <f>SUM(M61:M64)</f>
        <v>0</v>
      </c>
      <c r="N65" s="45"/>
      <c r="O65" s="44">
        <f>SUM(O61:O64)</f>
        <v>21939.855750000002</v>
      </c>
      <c r="P65" s="45"/>
      <c r="Q65" s="44">
        <f>SUM(Q61:Q64)</f>
        <v>0</v>
      </c>
      <c r="R65" s="45"/>
      <c r="S65" s="44">
        <f>SUM(S61:S64)</f>
        <v>0</v>
      </c>
      <c r="T65" s="45"/>
      <c r="U65" s="44">
        <f>SUM(U61:U64)</f>
        <v>7963.6500000000005</v>
      </c>
      <c r="V65" s="45"/>
      <c r="W65" s="44">
        <f>SUM(W61:W64)</f>
        <v>0</v>
      </c>
      <c r="X65" s="44">
        <f>SUM(X61:X64)</f>
        <v>29903.505750000004</v>
      </c>
      <c r="Y65" s="44">
        <f>SUM(Y61:Y64)</f>
        <v>249302.06324999998</v>
      </c>
      <c r="Z65" s="44"/>
      <c r="AA65" s="44">
        <f>SUM(AA61:AA64)</f>
        <v>272217.0679425</v>
      </c>
      <c r="AB65" s="48">
        <f>SUM(AB61:AB64)</f>
        <v>4</v>
      </c>
      <c r="AC65" s="44">
        <f>SUM(AC61:AC64)</f>
        <v>219398.5575</v>
      </c>
    </row>
    <row r="66" spans="1:71" s="26" customFormat="1" ht="17.850000000000001" customHeight="1">
      <c r="A66" s="257" t="s">
        <v>324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9"/>
    </row>
    <row r="67" spans="1:71" s="26" customFormat="1" ht="17.850000000000001" customHeight="1">
      <c r="A67" s="28">
        <v>1</v>
      </c>
      <c r="B67" s="29" t="s">
        <v>325</v>
      </c>
      <c r="C67" s="30" t="s">
        <v>257</v>
      </c>
      <c r="D67" s="31">
        <v>12.5</v>
      </c>
      <c r="E67" s="32"/>
      <c r="F67" s="30">
        <v>17697</v>
      </c>
      <c r="G67" s="34">
        <v>3.57</v>
      </c>
      <c r="H67" s="31">
        <v>1</v>
      </c>
      <c r="I67" s="32">
        <f>F67*G67*H67</f>
        <v>63178.289999999994</v>
      </c>
      <c r="J67" s="34">
        <v>1.71</v>
      </c>
      <c r="K67" s="49">
        <f>I67*J67</f>
        <v>108034.87589999998</v>
      </c>
      <c r="L67" s="32">
        <v>25</v>
      </c>
      <c r="M67" s="32">
        <f>K67*L67/100</f>
        <v>27008.718974999996</v>
      </c>
      <c r="N67" s="32">
        <v>10</v>
      </c>
      <c r="O67" s="32">
        <f>K67*N67/100</f>
        <v>10803.487589999999</v>
      </c>
      <c r="P67" s="32"/>
      <c r="Q67" s="32"/>
      <c r="R67" s="35"/>
      <c r="S67" s="32"/>
      <c r="T67" s="32"/>
      <c r="U67" s="32"/>
      <c r="V67" s="32"/>
      <c r="W67" s="32"/>
      <c r="X67" s="32">
        <f>W67+S67+U67+Q67+O67+M67</f>
        <v>37812.206564999993</v>
      </c>
      <c r="Y67" s="32">
        <f t="shared" ref="Y67:Y70" si="27">K67+X67</f>
        <v>145847.08246499998</v>
      </c>
      <c r="Z67" s="34">
        <v>1.1499999999999999</v>
      </c>
      <c r="AA67" s="32">
        <f>Y67*Z67</f>
        <v>167724.14483474998</v>
      </c>
      <c r="AB67" s="39">
        <v>1</v>
      </c>
      <c r="AC67" s="40">
        <f>K67</f>
        <v>108034.87589999998</v>
      </c>
    </row>
    <row r="68" spans="1:71" s="26" customFormat="1" ht="17.850000000000001" customHeight="1">
      <c r="A68" s="28">
        <v>2</v>
      </c>
      <c r="B68" s="29" t="s">
        <v>326</v>
      </c>
      <c r="C68" s="30" t="s">
        <v>173</v>
      </c>
      <c r="D68" s="30">
        <v>15.2</v>
      </c>
      <c r="E68" s="32"/>
      <c r="F68" s="30">
        <v>17697</v>
      </c>
      <c r="G68" s="34">
        <v>3.19</v>
      </c>
      <c r="H68" s="31">
        <v>1</v>
      </c>
      <c r="I68" s="32">
        <f>F68*G68*H68</f>
        <v>56453.43</v>
      </c>
      <c r="J68" s="34">
        <v>1.71</v>
      </c>
      <c r="K68" s="49">
        <f>I68*J68</f>
        <v>96535.365300000005</v>
      </c>
      <c r="L68" s="32"/>
      <c r="M68" s="32"/>
      <c r="N68" s="32">
        <v>10</v>
      </c>
      <c r="O68" s="32">
        <f>K68*N68/100</f>
        <v>9653.5365300000012</v>
      </c>
      <c r="P68" s="32"/>
      <c r="Q68" s="32"/>
      <c r="R68" s="35"/>
      <c r="S68" s="32"/>
      <c r="T68" s="32"/>
      <c r="U68" s="32"/>
      <c r="V68" s="32"/>
      <c r="W68" s="32"/>
      <c r="X68" s="32">
        <f>W68+S68+U68+Q68+O68+M68</f>
        <v>9653.5365300000012</v>
      </c>
      <c r="Y68" s="32">
        <f t="shared" si="27"/>
        <v>106188.90183</v>
      </c>
      <c r="Z68" s="34">
        <v>1.1499999999999999</v>
      </c>
      <c r="AA68" s="32">
        <f>Y68*Z68</f>
        <v>122117.23710449999</v>
      </c>
      <c r="AB68" s="39">
        <v>1</v>
      </c>
      <c r="AC68" s="40">
        <f>K68</f>
        <v>96535.365300000005</v>
      </c>
    </row>
    <row r="69" spans="1:71" s="26" customFormat="1" ht="17.850000000000001" customHeight="1">
      <c r="A69" s="28">
        <v>3</v>
      </c>
      <c r="B69" s="29" t="s">
        <v>172</v>
      </c>
      <c r="C69" s="30">
        <v>4</v>
      </c>
      <c r="D69" s="34"/>
      <c r="E69" s="32" t="s">
        <v>233</v>
      </c>
      <c r="F69" s="30">
        <v>17697</v>
      </c>
      <c r="G69" s="34">
        <v>2.9</v>
      </c>
      <c r="H69" s="31">
        <v>1</v>
      </c>
      <c r="I69" s="32">
        <f>F69*G69*H69</f>
        <v>51321.299999999996</v>
      </c>
      <c r="J69" s="34">
        <v>1.71</v>
      </c>
      <c r="K69" s="49">
        <f>I69*J69</f>
        <v>87759.422999999995</v>
      </c>
      <c r="L69" s="32"/>
      <c r="M69" s="32"/>
      <c r="N69" s="32">
        <v>10</v>
      </c>
      <c r="O69" s="32">
        <f>K69*N69/100</f>
        <v>8775.9423000000006</v>
      </c>
      <c r="P69" s="32"/>
      <c r="Q69" s="32"/>
      <c r="R69" s="35"/>
      <c r="S69" s="32"/>
      <c r="T69" s="32"/>
      <c r="U69" s="32"/>
      <c r="V69" s="32">
        <v>35</v>
      </c>
      <c r="W69" s="32">
        <f>(F69*V69)/100</f>
        <v>6193.95</v>
      </c>
      <c r="X69" s="32">
        <f>W69+S69+U69+Q69+O69+M69</f>
        <v>14969.8923</v>
      </c>
      <c r="Y69" s="32">
        <f t="shared" si="27"/>
        <v>102729.31529999999</v>
      </c>
      <c r="Z69" s="50">
        <v>1.7350000000000001</v>
      </c>
      <c r="AA69" s="32">
        <f>Y69*Z69</f>
        <v>178235.36204549999</v>
      </c>
      <c r="AB69" s="39">
        <v>1</v>
      </c>
      <c r="AC69" s="40">
        <f>K69</f>
        <v>87759.422999999995</v>
      </c>
    </row>
    <row r="70" spans="1:71" s="26" customFormat="1" ht="17.850000000000001" customHeight="1">
      <c r="A70" s="28">
        <v>4</v>
      </c>
      <c r="B70" s="29" t="s">
        <v>186</v>
      </c>
      <c r="C70" s="30">
        <v>2</v>
      </c>
      <c r="D70" s="30"/>
      <c r="E70" s="32"/>
      <c r="F70" s="30">
        <v>17697</v>
      </c>
      <c r="G70" s="30">
        <v>2.84</v>
      </c>
      <c r="H70" s="31">
        <v>1</v>
      </c>
      <c r="I70" s="32">
        <f>F70*G70*H70</f>
        <v>50259.479999999996</v>
      </c>
      <c r="J70" s="34">
        <v>1.71</v>
      </c>
      <c r="K70" s="49">
        <f>I70*J70</f>
        <v>85943.710799999986</v>
      </c>
      <c r="L70" s="32"/>
      <c r="M70" s="32"/>
      <c r="N70" s="32">
        <v>10</v>
      </c>
      <c r="O70" s="32">
        <f>K70*N70/100</f>
        <v>8594.371079999999</v>
      </c>
      <c r="P70" s="32"/>
      <c r="Q70" s="32"/>
      <c r="R70" s="35"/>
      <c r="S70" s="32"/>
      <c r="T70" s="32"/>
      <c r="U70" s="32"/>
      <c r="V70" s="32"/>
      <c r="W70" s="32"/>
      <c r="X70" s="32">
        <f>W70+S70+U70+Q70+O70+M70</f>
        <v>8594.371079999999</v>
      </c>
      <c r="Y70" s="32">
        <f t="shared" si="27"/>
        <v>94538.081879999983</v>
      </c>
      <c r="Z70" s="34">
        <v>1.1499999999999999</v>
      </c>
      <c r="AA70" s="32">
        <f>Y70*Z70</f>
        <v>108718.79416199998</v>
      </c>
      <c r="AB70" s="39">
        <v>1</v>
      </c>
      <c r="AC70" s="40">
        <f>K70</f>
        <v>85943.710799999986</v>
      </c>
    </row>
    <row r="71" spans="1:71" s="26" customFormat="1" ht="17.850000000000001" customHeight="1">
      <c r="A71" s="28"/>
      <c r="B71" s="41" t="s">
        <v>22</v>
      </c>
      <c r="C71" s="42"/>
      <c r="D71" s="27"/>
      <c r="E71" s="32"/>
      <c r="F71" s="42"/>
      <c r="G71" s="42"/>
      <c r="H71" s="51">
        <f>SUM(H67:H70)</f>
        <v>4</v>
      </c>
      <c r="I71" s="44">
        <f>SUM(I67:I70)</f>
        <v>221212.5</v>
      </c>
      <c r="J71" s="45"/>
      <c r="K71" s="44">
        <f>SUM(K67:K70)</f>
        <v>378273.375</v>
      </c>
      <c r="L71" s="45"/>
      <c r="M71" s="44">
        <f>SUM(M67:M70)</f>
        <v>27008.718974999996</v>
      </c>
      <c r="N71" s="45"/>
      <c r="O71" s="44">
        <f>SUM(O67:O70)</f>
        <v>37827.337500000001</v>
      </c>
      <c r="P71" s="45"/>
      <c r="Q71" s="44">
        <f>SUM(Q67:Q70)</f>
        <v>0</v>
      </c>
      <c r="R71" s="45"/>
      <c r="S71" s="44">
        <f>SUM(S67:S70)</f>
        <v>0</v>
      </c>
      <c r="T71" s="45"/>
      <c r="U71" s="44">
        <f>SUM(U67:U70)</f>
        <v>0</v>
      </c>
      <c r="V71" s="45"/>
      <c r="W71" s="44">
        <f>SUM(W67:W70)</f>
        <v>6193.95</v>
      </c>
      <c r="X71" s="44">
        <f>SUM(X67:X70)</f>
        <v>71030.006475000002</v>
      </c>
      <c r="Y71" s="44">
        <f>SUM(Y67:Y70)</f>
        <v>449303.38147499994</v>
      </c>
      <c r="Z71" s="44"/>
      <c r="AA71" s="44">
        <f>SUM(AA67:AA70)</f>
        <v>576795.53814674995</v>
      </c>
      <c r="AB71" s="51">
        <f>SUM(AB67:AB70)</f>
        <v>4</v>
      </c>
      <c r="AC71" s="44">
        <f>SUM(AC67:AC70)</f>
        <v>378273.375</v>
      </c>
    </row>
    <row r="72" spans="1:71" s="26" customFormat="1" ht="17.850000000000001" customHeight="1">
      <c r="A72" s="28"/>
      <c r="B72" s="65" t="s">
        <v>90</v>
      </c>
      <c r="C72" s="42"/>
      <c r="D72" s="42"/>
      <c r="E72" s="66"/>
      <c r="F72" s="67"/>
      <c r="G72" s="67"/>
      <c r="H72" s="51">
        <f>H45+H59+H65+H71</f>
        <v>17.5</v>
      </c>
      <c r="I72" s="44">
        <f>I45+I59+I65+I71</f>
        <v>1114247.3625</v>
      </c>
      <c r="J72" s="45"/>
      <c r="K72" s="44">
        <f>K45+K59+K65+K71</f>
        <v>2505881.9272499997</v>
      </c>
      <c r="L72" s="45"/>
      <c r="M72" s="44">
        <f>M45+M59+M65+M71</f>
        <v>443854.0327499999</v>
      </c>
      <c r="N72" s="45"/>
      <c r="O72" s="44">
        <f>O45+O59+O65+O71</f>
        <v>250588.19272499994</v>
      </c>
      <c r="P72" s="45"/>
      <c r="Q72" s="44">
        <f>Q45+Q59+Q65+Q71</f>
        <v>0</v>
      </c>
      <c r="R72" s="45"/>
      <c r="S72" s="44">
        <f>S45+S59+S65+S71</f>
        <v>174757.875</v>
      </c>
      <c r="T72" s="45"/>
      <c r="U72" s="44">
        <f>U45+U59+U65+U71</f>
        <v>7963.6500000000005</v>
      </c>
      <c r="V72" s="45"/>
      <c r="W72" s="44">
        <f>W45+W59+W65+W71</f>
        <v>6193.95</v>
      </c>
      <c r="X72" s="44">
        <f>X45+X59+X65+X71</f>
        <v>883357.70047499985</v>
      </c>
      <c r="Y72" s="44">
        <f>Y45+Y59+Y65+Y71</f>
        <v>3389239.6277249996</v>
      </c>
      <c r="Z72" s="44"/>
      <c r="AA72" s="44">
        <f>AA45+AA59+AA65+AA71</f>
        <v>3539646.7890892499</v>
      </c>
      <c r="AB72" s="51">
        <f>AB45+AB59+AB65+AB71</f>
        <v>17</v>
      </c>
      <c r="AC72" s="44">
        <f>AC45+AC59+AC65+AC71</f>
        <v>2142054.6133499998</v>
      </c>
    </row>
    <row r="73" spans="1:71" s="3" customFormat="1" ht="17.850000000000001" customHeight="1" thickBot="1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s="26" customFormat="1" ht="17.850000000000001" customHeight="1">
      <c r="A74" s="262" t="s">
        <v>163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4"/>
    </row>
    <row r="75" spans="1:71" s="26" customFormat="1" ht="17.850000000000001" customHeight="1">
      <c r="A75" s="265" t="s">
        <v>14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7"/>
    </row>
    <row r="76" spans="1:71" s="26" customFormat="1" ht="17.850000000000001" customHeight="1">
      <c r="A76" s="28">
        <v>1</v>
      </c>
      <c r="B76" s="29" t="s">
        <v>176</v>
      </c>
      <c r="C76" s="30" t="s">
        <v>55</v>
      </c>
      <c r="D76" s="31" t="s">
        <v>20</v>
      </c>
      <c r="E76" s="32"/>
      <c r="F76" s="30">
        <v>17697</v>
      </c>
      <c r="G76" s="30">
        <v>5.77</v>
      </c>
      <c r="H76" s="33">
        <v>0.25</v>
      </c>
      <c r="I76" s="32">
        <f>F76*G76*H76</f>
        <v>25527.922499999997</v>
      </c>
      <c r="J76" s="34">
        <v>3.42</v>
      </c>
      <c r="K76" s="32">
        <f>I76*J76</f>
        <v>87305.494949999993</v>
      </c>
      <c r="L76" s="32">
        <v>25</v>
      </c>
      <c r="M76" s="32">
        <f>K76*L76/100</f>
        <v>21826.373737499998</v>
      </c>
      <c r="N76" s="32">
        <v>10</v>
      </c>
      <c r="O76" s="32">
        <f>K76*N76/100</f>
        <v>8730.5494949999993</v>
      </c>
      <c r="P76" s="32"/>
      <c r="Q76" s="32"/>
      <c r="R76" s="35"/>
      <c r="S76" s="32"/>
      <c r="T76" s="35"/>
      <c r="U76" s="32"/>
      <c r="V76" s="32"/>
      <c r="W76" s="32"/>
      <c r="X76" s="32">
        <f>W76+S76+U76+Q76+O76+M76</f>
        <v>30556.923232499998</v>
      </c>
      <c r="Y76" s="32">
        <f t="shared" ref="Y76:Y77" si="28">K76+X76</f>
        <v>117862.4181825</v>
      </c>
      <c r="Z76" s="34"/>
      <c r="AA76" s="32">
        <f>Y76</f>
        <v>117862.4181825</v>
      </c>
      <c r="AB76" s="36"/>
      <c r="AC76" s="37"/>
    </row>
    <row r="77" spans="1:71" s="26" customFormat="1" ht="17.850000000000001" customHeight="1">
      <c r="A77" s="28">
        <v>2</v>
      </c>
      <c r="B77" s="29" t="s">
        <v>177</v>
      </c>
      <c r="C77" s="30" t="s">
        <v>139</v>
      </c>
      <c r="D77" s="31" t="s">
        <v>20</v>
      </c>
      <c r="E77" s="32" t="s">
        <v>46</v>
      </c>
      <c r="F77" s="30">
        <v>17697</v>
      </c>
      <c r="G77" s="30">
        <v>5.54</v>
      </c>
      <c r="H77" s="38">
        <v>1</v>
      </c>
      <c r="I77" s="32">
        <f>F77*G77*H77</f>
        <v>98041.38</v>
      </c>
      <c r="J77" s="34">
        <v>3.42</v>
      </c>
      <c r="K77" s="32">
        <f>I77*J77</f>
        <v>335301.5196</v>
      </c>
      <c r="L77" s="32">
        <v>25</v>
      </c>
      <c r="M77" s="32">
        <f>K77*L77/100</f>
        <v>83825.3799</v>
      </c>
      <c r="N77" s="32">
        <v>10</v>
      </c>
      <c r="O77" s="32">
        <f>K77*N77/100</f>
        <v>33530.151960000003</v>
      </c>
      <c r="P77" s="32"/>
      <c r="Q77" s="32"/>
      <c r="R77" s="35">
        <v>200</v>
      </c>
      <c r="S77" s="32">
        <f>F77*H77*R77/100</f>
        <v>35394</v>
      </c>
      <c r="T77" s="35"/>
      <c r="U77" s="32"/>
      <c r="V77" s="32"/>
      <c r="W77" s="32"/>
      <c r="X77" s="32">
        <f>W77+S77+U77+Q77+O77+M77</f>
        <v>152749.53185999999</v>
      </c>
      <c r="Y77" s="32">
        <f t="shared" si="28"/>
        <v>488051.05145999999</v>
      </c>
      <c r="Z77" s="34"/>
      <c r="AA77" s="32">
        <f>Y77</f>
        <v>488051.05145999999</v>
      </c>
      <c r="AB77" s="36">
        <v>1</v>
      </c>
      <c r="AC77" s="40">
        <f>K77</f>
        <v>335301.5196</v>
      </c>
    </row>
    <row r="78" spans="1:71" s="26" customFormat="1" ht="17.850000000000001" customHeight="1">
      <c r="A78" s="28"/>
      <c r="B78" s="41" t="s">
        <v>22</v>
      </c>
      <c r="C78" s="42"/>
      <c r="D78" s="27"/>
      <c r="E78" s="32"/>
      <c r="F78" s="42"/>
      <c r="G78" s="42"/>
      <c r="H78" s="43">
        <f>SUM(H76:H77)</f>
        <v>1.25</v>
      </c>
      <c r="I78" s="44">
        <f>SUM(I76:I77)</f>
        <v>123569.30250000001</v>
      </c>
      <c r="J78" s="45"/>
      <c r="K78" s="44">
        <f>SUM(K76:K77)</f>
        <v>422607.01454999996</v>
      </c>
      <c r="L78" s="45"/>
      <c r="M78" s="44">
        <f>SUM(M76:M77)</f>
        <v>105651.75363749999</v>
      </c>
      <c r="N78" s="45"/>
      <c r="O78" s="44">
        <f>SUM(O76:O77)</f>
        <v>42260.701455000002</v>
      </c>
      <c r="P78" s="45"/>
      <c r="Q78" s="44">
        <f>SUM(Q76:Q77)</f>
        <v>0</v>
      </c>
      <c r="R78" s="45"/>
      <c r="S78" s="44">
        <f>SUM(S76:S77)</f>
        <v>35394</v>
      </c>
      <c r="T78" s="45"/>
      <c r="U78" s="44">
        <f>SUM(U76:U77)</f>
        <v>0</v>
      </c>
      <c r="V78" s="45"/>
      <c r="W78" s="44">
        <f>SUM(W76:W77)</f>
        <v>0</v>
      </c>
      <c r="X78" s="44">
        <f>SUM(X76:X77)</f>
        <v>183306.45509249999</v>
      </c>
      <c r="Y78" s="44">
        <f>SUM(Y76:Y77)</f>
        <v>605913.46964249993</v>
      </c>
      <c r="Z78" s="44"/>
      <c r="AA78" s="44">
        <f>SUM(AA76:AA77)</f>
        <v>605913.46964249993</v>
      </c>
      <c r="AB78" s="48">
        <f>SUM(AB76:AB77)</f>
        <v>1</v>
      </c>
      <c r="AC78" s="44">
        <f>SUM(AC76:AC77)</f>
        <v>335301.5196</v>
      </c>
    </row>
    <row r="79" spans="1:71" s="26" customFormat="1" ht="17.850000000000001" customHeight="1">
      <c r="A79" s="265" t="s">
        <v>23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7"/>
    </row>
    <row r="80" spans="1:71" s="26" customFormat="1" ht="17.850000000000001" customHeight="1">
      <c r="A80" s="28">
        <v>1</v>
      </c>
      <c r="B80" s="29" t="s">
        <v>321</v>
      </c>
      <c r="C80" s="30" t="s">
        <v>31</v>
      </c>
      <c r="D80" s="31">
        <v>7</v>
      </c>
      <c r="E80" s="32"/>
      <c r="F80" s="30">
        <v>17697</v>
      </c>
      <c r="G80" s="30">
        <v>3.53</v>
      </c>
      <c r="H80" s="38">
        <v>1</v>
      </c>
      <c r="I80" s="32">
        <f>F80*G80*H80</f>
        <v>62470.409999999996</v>
      </c>
      <c r="J80" s="34">
        <v>2.34</v>
      </c>
      <c r="K80" s="32">
        <f>I80*J80</f>
        <v>146180.75939999998</v>
      </c>
      <c r="L80" s="32">
        <v>25</v>
      </c>
      <c r="M80" s="32">
        <f t="shared" ref="M80:M93" si="29">K80*L80/100</f>
        <v>36545.189849999995</v>
      </c>
      <c r="N80" s="32">
        <v>10</v>
      </c>
      <c r="O80" s="32">
        <f t="shared" ref="O80:O93" si="30">K80*N80/100</f>
        <v>14618.075939999999</v>
      </c>
      <c r="P80" s="32"/>
      <c r="Q80" s="32"/>
      <c r="R80" s="35">
        <v>150</v>
      </c>
      <c r="S80" s="32">
        <f>F80*H80*R80/100</f>
        <v>26545.5</v>
      </c>
      <c r="T80" s="32"/>
      <c r="U80" s="32"/>
      <c r="V80" s="32"/>
      <c r="W80" s="32"/>
      <c r="X80" s="32">
        <f t="shared" ref="X80:X93" si="31">W80+S80+U80+Q80+O80+M80</f>
        <v>77708.76578999999</v>
      </c>
      <c r="Y80" s="32">
        <f t="shared" ref="Y80:Y93" si="32">K80+X80</f>
        <v>223889.52518999996</v>
      </c>
      <c r="Z80" s="34"/>
      <c r="AA80" s="32">
        <f t="shared" ref="AA80:AA93" si="33">Y80</f>
        <v>223889.52518999996</v>
      </c>
      <c r="AB80" s="39"/>
      <c r="AC80" s="37"/>
    </row>
    <row r="81" spans="1:29" s="26" customFormat="1" ht="17.850000000000001" customHeight="1">
      <c r="A81" s="28">
        <v>2</v>
      </c>
      <c r="B81" s="29" t="s">
        <v>321</v>
      </c>
      <c r="C81" s="30" t="s">
        <v>31</v>
      </c>
      <c r="D81" s="31" t="s">
        <v>20</v>
      </c>
      <c r="E81" s="32"/>
      <c r="F81" s="30">
        <v>17697</v>
      </c>
      <c r="G81" s="30">
        <v>3.73</v>
      </c>
      <c r="H81" s="38">
        <v>1</v>
      </c>
      <c r="I81" s="32">
        <f>F81*G81*H81</f>
        <v>66009.81</v>
      </c>
      <c r="J81" s="34">
        <v>2.34</v>
      </c>
      <c r="K81" s="32">
        <f>I81*J81</f>
        <v>154462.95539999998</v>
      </c>
      <c r="L81" s="32">
        <v>25</v>
      </c>
      <c r="M81" s="32">
        <f t="shared" si="29"/>
        <v>38615.738849999994</v>
      </c>
      <c r="N81" s="32">
        <v>10</v>
      </c>
      <c r="O81" s="32">
        <f t="shared" si="30"/>
        <v>15446.295539999997</v>
      </c>
      <c r="P81" s="32"/>
      <c r="Q81" s="32"/>
      <c r="R81" s="35">
        <v>150</v>
      </c>
      <c r="S81" s="32">
        <f>F81*H81*R81/100</f>
        <v>26545.5</v>
      </c>
      <c r="T81" s="32"/>
      <c r="U81" s="32"/>
      <c r="V81" s="32"/>
      <c r="W81" s="32"/>
      <c r="X81" s="32">
        <f t="shared" si="31"/>
        <v>80607.534389999986</v>
      </c>
      <c r="Y81" s="32">
        <f t="shared" si="32"/>
        <v>235070.48978999996</v>
      </c>
      <c r="Z81" s="34"/>
      <c r="AA81" s="32">
        <f t="shared" si="33"/>
        <v>235070.48978999996</v>
      </c>
      <c r="AB81" s="39">
        <v>1</v>
      </c>
      <c r="AC81" s="40">
        <f>K81</f>
        <v>154462.95539999998</v>
      </c>
    </row>
    <row r="82" spans="1:29" s="26" customFormat="1" ht="17.850000000000001" customHeight="1">
      <c r="A82" s="28">
        <v>3</v>
      </c>
      <c r="B82" s="29" t="s">
        <v>234</v>
      </c>
      <c r="C82" s="30" t="s">
        <v>31</v>
      </c>
      <c r="D82" s="31" t="s">
        <v>20</v>
      </c>
      <c r="E82" s="32"/>
      <c r="F82" s="30">
        <v>17697</v>
      </c>
      <c r="G82" s="30">
        <v>3.73</v>
      </c>
      <c r="H82" s="38">
        <v>0.5</v>
      </c>
      <c r="I82" s="32">
        <f t="shared" ref="I82:I93" si="34">F82*G82*H82</f>
        <v>33004.904999999999</v>
      </c>
      <c r="J82" s="34">
        <v>2.34</v>
      </c>
      <c r="K82" s="32">
        <f t="shared" ref="K82:K93" si="35">I82*J82</f>
        <v>77231.477699999989</v>
      </c>
      <c r="L82" s="32">
        <v>25</v>
      </c>
      <c r="M82" s="32">
        <f t="shared" si="29"/>
        <v>19307.869424999997</v>
      </c>
      <c r="N82" s="32">
        <v>10</v>
      </c>
      <c r="O82" s="32">
        <f t="shared" si="30"/>
        <v>7723.1477699999987</v>
      </c>
      <c r="P82" s="32"/>
      <c r="Q82" s="32"/>
      <c r="R82" s="35"/>
      <c r="S82" s="32"/>
      <c r="T82" s="35"/>
      <c r="U82" s="32"/>
      <c r="V82" s="32"/>
      <c r="W82" s="32"/>
      <c r="X82" s="32">
        <f t="shared" si="31"/>
        <v>27031.017194999997</v>
      </c>
      <c r="Y82" s="32">
        <f t="shared" si="32"/>
        <v>104262.49489499998</v>
      </c>
      <c r="Z82" s="34"/>
      <c r="AA82" s="32">
        <f t="shared" si="33"/>
        <v>104262.49489499998</v>
      </c>
      <c r="AB82" s="39"/>
      <c r="AC82" s="37"/>
    </row>
    <row r="83" spans="1:29" s="26" customFormat="1" ht="17.850000000000001" customHeight="1">
      <c r="A83" s="28">
        <v>4</v>
      </c>
      <c r="B83" s="29" t="s">
        <v>164</v>
      </c>
      <c r="C83" s="30" t="s">
        <v>31</v>
      </c>
      <c r="D83" s="31">
        <v>24.4</v>
      </c>
      <c r="E83" s="32"/>
      <c r="F83" s="30">
        <v>17697</v>
      </c>
      <c r="G83" s="30">
        <v>3.69</v>
      </c>
      <c r="H83" s="38">
        <v>1</v>
      </c>
      <c r="I83" s="32">
        <f t="shared" si="34"/>
        <v>65301.93</v>
      </c>
      <c r="J83" s="34">
        <v>2.34</v>
      </c>
      <c r="K83" s="32">
        <f t="shared" si="35"/>
        <v>152806.51619999998</v>
      </c>
      <c r="L83" s="32">
        <v>25</v>
      </c>
      <c r="M83" s="32">
        <f t="shared" si="29"/>
        <v>38201.629049999996</v>
      </c>
      <c r="N83" s="32">
        <v>10</v>
      </c>
      <c r="O83" s="32">
        <f t="shared" si="30"/>
        <v>15280.651619999997</v>
      </c>
      <c r="P83" s="32"/>
      <c r="Q83" s="32"/>
      <c r="R83" s="35">
        <v>150</v>
      </c>
      <c r="S83" s="32">
        <f>F83*H83*R83/100</f>
        <v>26545.5</v>
      </c>
      <c r="T83" s="32"/>
      <c r="U83" s="32"/>
      <c r="V83" s="32"/>
      <c r="W83" s="32"/>
      <c r="X83" s="32">
        <f t="shared" si="31"/>
        <v>80027.780669999993</v>
      </c>
      <c r="Y83" s="32">
        <f t="shared" si="32"/>
        <v>232834.29686999996</v>
      </c>
      <c r="Z83" s="34"/>
      <c r="AA83" s="32">
        <f t="shared" si="33"/>
        <v>232834.29686999996</v>
      </c>
      <c r="AB83" s="39">
        <v>1</v>
      </c>
      <c r="AC83" s="40">
        <f>K83</f>
        <v>152806.51619999998</v>
      </c>
    </row>
    <row r="84" spans="1:29" s="26" customFormat="1" ht="17.850000000000001" customHeight="1">
      <c r="A84" s="28">
        <v>5</v>
      </c>
      <c r="B84" s="29" t="s">
        <v>166</v>
      </c>
      <c r="C84" s="30" t="s">
        <v>31</v>
      </c>
      <c r="D84" s="31">
        <v>22.7</v>
      </c>
      <c r="E84" s="32"/>
      <c r="F84" s="30">
        <v>17697</v>
      </c>
      <c r="G84" s="30">
        <v>3.69</v>
      </c>
      <c r="H84" s="33">
        <v>0.25</v>
      </c>
      <c r="I84" s="32">
        <f>F84*G84*H84</f>
        <v>16325.4825</v>
      </c>
      <c r="J84" s="34">
        <v>2.34</v>
      </c>
      <c r="K84" s="32">
        <f>I84*J84</f>
        <v>38201.629049999996</v>
      </c>
      <c r="L84" s="32">
        <v>25</v>
      </c>
      <c r="M84" s="32">
        <f>K84*L84/100</f>
        <v>9550.407262499999</v>
      </c>
      <c r="N84" s="32">
        <v>10</v>
      </c>
      <c r="O84" s="32">
        <f>K84*N84/100</f>
        <v>3820.1629049999992</v>
      </c>
      <c r="P84" s="32"/>
      <c r="Q84" s="32"/>
      <c r="R84" s="35">
        <v>150</v>
      </c>
      <c r="S84" s="32">
        <f>F84*H84*R84/100</f>
        <v>6636.375</v>
      </c>
      <c r="T84" s="32"/>
      <c r="U84" s="32"/>
      <c r="V84" s="32"/>
      <c r="W84" s="32"/>
      <c r="X84" s="32">
        <f t="shared" si="31"/>
        <v>20006.945167499998</v>
      </c>
      <c r="Y84" s="32">
        <f t="shared" si="32"/>
        <v>58208.57421749999</v>
      </c>
      <c r="Z84" s="34"/>
      <c r="AA84" s="32">
        <f>Y84</f>
        <v>58208.57421749999</v>
      </c>
      <c r="AB84" s="39"/>
      <c r="AC84" s="37"/>
    </row>
    <row r="85" spans="1:29" s="26" customFormat="1" ht="17.850000000000001" customHeight="1">
      <c r="A85" s="28">
        <v>6</v>
      </c>
      <c r="B85" s="29" t="s">
        <v>165</v>
      </c>
      <c r="C85" s="30" t="s">
        <v>30</v>
      </c>
      <c r="D85" s="31" t="s">
        <v>20</v>
      </c>
      <c r="E85" s="32" t="s">
        <v>18</v>
      </c>
      <c r="F85" s="30">
        <v>17697</v>
      </c>
      <c r="G85" s="30">
        <v>4.53</v>
      </c>
      <c r="H85" s="38">
        <v>1</v>
      </c>
      <c r="I85" s="32">
        <f>F85*G85*H85</f>
        <v>80167.41</v>
      </c>
      <c r="J85" s="34">
        <v>2.34</v>
      </c>
      <c r="K85" s="32">
        <f>I85*J85</f>
        <v>187591.73939999999</v>
      </c>
      <c r="L85" s="32">
        <v>25</v>
      </c>
      <c r="M85" s="32">
        <f>K85*L85/100</f>
        <v>46897.934849999991</v>
      </c>
      <c r="N85" s="32">
        <v>10</v>
      </c>
      <c r="O85" s="32">
        <f>K85*N85/100</f>
        <v>18759.173939999997</v>
      </c>
      <c r="P85" s="32"/>
      <c r="Q85" s="32"/>
      <c r="R85" s="35">
        <v>150</v>
      </c>
      <c r="S85" s="32">
        <f>F85*H85*R85/100</f>
        <v>26545.5</v>
      </c>
      <c r="T85" s="32"/>
      <c r="U85" s="32"/>
      <c r="V85" s="32"/>
      <c r="W85" s="32"/>
      <c r="X85" s="32">
        <f t="shared" si="31"/>
        <v>92202.608789999984</v>
      </c>
      <c r="Y85" s="32">
        <f t="shared" si="32"/>
        <v>279794.34818999999</v>
      </c>
      <c r="Z85" s="34"/>
      <c r="AA85" s="32">
        <f>Y85</f>
        <v>279794.34818999999</v>
      </c>
      <c r="AB85" s="39">
        <v>1</v>
      </c>
      <c r="AC85" s="40">
        <f>K85</f>
        <v>187591.73939999999</v>
      </c>
    </row>
    <row r="86" spans="1:29" s="26" customFormat="1" ht="17.850000000000001" customHeight="1">
      <c r="A86" s="28">
        <v>7</v>
      </c>
      <c r="B86" s="29" t="s">
        <v>327</v>
      </c>
      <c r="C86" s="30" t="s">
        <v>31</v>
      </c>
      <c r="D86" s="31">
        <v>22.7</v>
      </c>
      <c r="E86" s="32"/>
      <c r="F86" s="30">
        <v>17697</v>
      </c>
      <c r="G86" s="30">
        <v>3.69</v>
      </c>
      <c r="H86" s="38">
        <v>1</v>
      </c>
      <c r="I86" s="32">
        <f t="shared" si="34"/>
        <v>65301.93</v>
      </c>
      <c r="J86" s="34">
        <v>2.34</v>
      </c>
      <c r="K86" s="32">
        <f t="shared" si="35"/>
        <v>152806.51619999998</v>
      </c>
      <c r="L86" s="32">
        <v>25</v>
      </c>
      <c r="M86" s="32">
        <f t="shared" si="29"/>
        <v>38201.629049999996</v>
      </c>
      <c r="N86" s="32">
        <v>10</v>
      </c>
      <c r="O86" s="32">
        <f t="shared" si="30"/>
        <v>15280.651619999997</v>
      </c>
      <c r="P86" s="32"/>
      <c r="Q86" s="32"/>
      <c r="R86" s="35">
        <v>150</v>
      </c>
      <c r="S86" s="32">
        <f>F86*H86*R86/100</f>
        <v>26545.5</v>
      </c>
      <c r="T86" s="32"/>
      <c r="U86" s="32"/>
      <c r="V86" s="32"/>
      <c r="W86" s="32"/>
      <c r="X86" s="32">
        <f t="shared" si="31"/>
        <v>80027.780669999993</v>
      </c>
      <c r="Y86" s="32">
        <f t="shared" si="32"/>
        <v>232834.29686999996</v>
      </c>
      <c r="Z86" s="34"/>
      <c r="AA86" s="32">
        <f t="shared" si="33"/>
        <v>232834.29686999996</v>
      </c>
      <c r="AB86" s="39">
        <v>1</v>
      </c>
      <c r="AC86" s="40">
        <f>K86</f>
        <v>152806.51619999998</v>
      </c>
    </row>
    <row r="87" spans="1:29" s="26" customFormat="1" ht="17.850000000000001" customHeight="1">
      <c r="A87" s="28">
        <v>8</v>
      </c>
      <c r="B87" s="29" t="s">
        <v>328</v>
      </c>
      <c r="C87" s="30" t="s">
        <v>31</v>
      </c>
      <c r="D87" s="31">
        <v>7</v>
      </c>
      <c r="E87" s="32"/>
      <c r="F87" s="30">
        <v>17697</v>
      </c>
      <c r="G87" s="30">
        <v>3.53</v>
      </c>
      <c r="H87" s="38">
        <v>0.5</v>
      </c>
      <c r="I87" s="32">
        <f t="shared" si="34"/>
        <v>31235.204999999998</v>
      </c>
      <c r="J87" s="34">
        <v>2.34</v>
      </c>
      <c r="K87" s="32">
        <f t="shared" si="35"/>
        <v>73090.37969999999</v>
      </c>
      <c r="L87" s="32">
        <v>25</v>
      </c>
      <c r="M87" s="32">
        <f t="shared" si="29"/>
        <v>18272.594924999998</v>
      </c>
      <c r="N87" s="32">
        <v>10</v>
      </c>
      <c r="O87" s="32">
        <f t="shared" si="30"/>
        <v>7309.0379699999994</v>
      </c>
      <c r="P87" s="32"/>
      <c r="Q87" s="32"/>
      <c r="R87" s="35"/>
      <c r="S87" s="32"/>
      <c r="T87" s="32"/>
      <c r="U87" s="32"/>
      <c r="V87" s="32"/>
      <c r="W87" s="32"/>
      <c r="X87" s="32">
        <f t="shared" si="31"/>
        <v>25581.632894999995</v>
      </c>
      <c r="Y87" s="32">
        <f t="shared" si="32"/>
        <v>98672.012594999978</v>
      </c>
      <c r="Z87" s="34"/>
      <c r="AA87" s="32">
        <f t="shared" si="33"/>
        <v>98672.012594999978</v>
      </c>
      <c r="AB87" s="39"/>
      <c r="AC87" s="37"/>
    </row>
    <row r="88" spans="1:29" s="26" customFormat="1" ht="17.850000000000001" customHeight="1">
      <c r="A88" s="28">
        <v>9</v>
      </c>
      <c r="B88" s="29" t="s">
        <v>208</v>
      </c>
      <c r="C88" s="30" t="s">
        <v>31</v>
      </c>
      <c r="D88" s="31">
        <v>1.4</v>
      </c>
      <c r="E88" s="32"/>
      <c r="F88" s="30">
        <v>17697</v>
      </c>
      <c r="G88" s="30">
        <v>3.36</v>
      </c>
      <c r="H88" s="38">
        <v>1</v>
      </c>
      <c r="I88" s="32">
        <f t="shared" si="34"/>
        <v>59461.919999999998</v>
      </c>
      <c r="J88" s="34">
        <v>2.34</v>
      </c>
      <c r="K88" s="32">
        <f t="shared" si="35"/>
        <v>139140.8928</v>
      </c>
      <c r="L88" s="32">
        <v>25</v>
      </c>
      <c r="M88" s="32">
        <f t="shared" si="29"/>
        <v>34785.2232</v>
      </c>
      <c r="N88" s="32">
        <v>10</v>
      </c>
      <c r="O88" s="32">
        <f t="shared" si="30"/>
        <v>13914.08928</v>
      </c>
      <c r="P88" s="32"/>
      <c r="Q88" s="32"/>
      <c r="R88" s="35">
        <v>150</v>
      </c>
      <c r="S88" s="32">
        <f>F88*H88*R88/100</f>
        <v>26545.5</v>
      </c>
      <c r="T88" s="35"/>
      <c r="U88" s="32"/>
      <c r="V88" s="32"/>
      <c r="W88" s="32"/>
      <c r="X88" s="32">
        <f t="shared" si="31"/>
        <v>75244.812479999993</v>
      </c>
      <c r="Y88" s="32">
        <f t="shared" si="32"/>
        <v>214385.70527999999</v>
      </c>
      <c r="Z88" s="34"/>
      <c r="AA88" s="32">
        <f t="shared" si="33"/>
        <v>214385.70527999999</v>
      </c>
      <c r="AB88" s="39">
        <v>1</v>
      </c>
      <c r="AC88" s="40">
        <f>K88*2</f>
        <v>278281.7856</v>
      </c>
    </row>
    <row r="89" spans="1:29" s="26" customFormat="1" ht="17.850000000000001" customHeight="1">
      <c r="A89" s="28">
        <v>10</v>
      </c>
      <c r="B89" s="29" t="s">
        <v>209</v>
      </c>
      <c r="C89" s="30" t="s">
        <v>31</v>
      </c>
      <c r="D89" s="31">
        <v>0.4</v>
      </c>
      <c r="E89" s="32"/>
      <c r="F89" s="30">
        <v>17697</v>
      </c>
      <c r="G89" s="30">
        <v>3.36</v>
      </c>
      <c r="H89" s="38">
        <v>0.5</v>
      </c>
      <c r="I89" s="32">
        <f t="shared" si="34"/>
        <v>29730.959999999999</v>
      </c>
      <c r="J89" s="34">
        <v>2.34</v>
      </c>
      <c r="K89" s="32">
        <f t="shared" si="35"/>
        <v>69570.446400000001</v>
      </c>
      <c r="L89" s="32">
        <v>25</v>
      </c>
      <c r="M89" s="32">
        <f t="shared" si="29"/>
        <v>17392.6116</v>
      </c>
      <c r="N89" s="32">
        <v>10</v>
      </c>
      <c r="O89" s="32">
        <f t="shared" si="30"/>
        <v>6957.0446400000001</v>
      </c>
      <c r="P89" s="32"/>
      <c r="Q89" s="32"/>
      <c r="R89" s="35"/>
      <c r="S89" s="32"/>
      <c r="T89" s="35"/>
      <c r="U89" s="32"/>
      <c r="V89" s="32"/>
      <c r="W89" s="32"/>
      <c r="X89" s="32">
        <f t="shared" si="31"/>
        <v>24349.65624</v>
      </c>
      <c r="Y89" s="32">
        <f t="shared" si="32"/>
        <v>93920.102639999997</v>
      </c>
      <c r="Z89" s="34"/>
      <c r="AA89" s="32">
        <f t="shared" si="33"/>
        <v>93920.102639999997</v>
      </c>
      <c r="AB89" s="30"/>
      <c r="AC89" s="37"/>
    </row>
    <row r="90" spans="1:29" s="26" customFormat="1" ht="17.850000000000001" customHeight="1">
      <c r="A90" s="28">
        <v>11</v>
      </c>
      <c r="B90" s="29" t="s">
        <v>209</v>
      </c>
      <c r="C90" s="30" t="s">
        <v>31</v>
      </c>
      <c r="D90" s="31">
        <v>7</v>
      </c>
      <c r="E90" s="32"/>
      <c r="F90" s="30">
        <v>17697</v>
      </c>
      <c r="G90" s="30">
        <v>3.53</v>
      </c>
      <c r="H90" s="38">
        <v>0.5</v>
      </c>
      <c r="I90" s="32">
        <f>F90*G90*H90</f>
        <v>31235.204999999998</v>
      </c>
      <c r="J90" s="34">
        <v>2.34</v>
      </c>
      <c r="K90" s="32">
        <f>I90*J90</f>
        <v>73090.37969999999</v>
      </c>
      <c r="L90" s="32">
        <v>25</v>
      </c>
      <c r="M90" s="32">
        <f>K90*L90/100</f>
        <v>18272.594924999998</v>
      </c>
      <c r="N90" s="32">
        <v>10</v>
      </c>
      <c r="O90" s="32">
        <f>K90*N90/100</f>
        <v>7309.0379699999994</v>
      </c>
      <c r="P90" s="32"/>
      <c r="Q90" s="32"/>
      <c r="R90" s="35"/>
      <c r="S90" s="32"/>
      <c r="T90" s="35"/>
      <c r="U90" s="32"/>
      <c r="V90" s="32"/>
      <c r="W90" s="32"/>
      <c r="X90" s="32">
        <f t="shared" si="31"/>
        <v>25581.632894999995</v>
      </c>
      <c r="Y90" s="32">
        <f t="shared" si="32"/>
        <v>98672.012594999978</v>
      </c>
      <c r="Z90" s="34"/>
      <c r="AA90" s="32">
        <f>Y90</f>
        <v>98672.012594999978</v>
      </c>
      <c r="AB90" s="30"/>
      <c r="AC90" s="37"/>
    </row>
    <row r="91" spans="1:29" s="26" customFormat="1" ht="17.850000000000001" customHeight="1">
      <c r="A91" s="28">
        <v>12</v>
      </c>
      <c r="B91" s="29" t="s">
        <v>210</v>
      </c>
      <c r="C91" s="30" t="s">
        <v>31</v>
      </c>
      <c r="D91" s="31">
        <v>0.5</v>
      </c>
      <c r="E91" s="32"/>
      <c r="F91" s="30">
        <v>17697</v>
      </c>
      <c r="G91" s="30">
        <v>3.32</v>
      </c>
      <c r="H91" s="33">
        <v>0.75</v>
      </c>
      <c r="I91" s="32">
        <f t="shared" si="34"/>
        <v>44065.53</v>
      </c>
      <c r="J91" s="34">
        <v>2.34</v>
      </c>
      <c r="K91" s="32">
        <f t="shared" si="35"/>
        <v>103113.34019999999</v>
      </c>
      <c r="L91" s="32">
        <v>25</v>
      </c>
      <c r="M91" s="32">
        <f t="shared" si="29"/>
        <v>25778.335049999998</v>
      </c>
      <c r="N91" s="32">
        <v>10</v>
      </c>
      <c r="O91" s="32">
        <f t="shared" si="30"/>
        <v>10311.334019999998</v>
      </c>
      <c r="P91" s="32"/>
      <c r="Q91" s="32"/>
      <c r="R91" s="35">
        <v>150</v>
      </c>
      <c r="S91" s="32">
        <f>F91*H91*R91/100</f>
        <v>19909.125</v>
      </c>
      <c r="T91" s="32"/>
      <c r="U91" s="32"/>
      <c r="V91" s="32"/>
      <c r="W91" s="32"/>
      <c r="X91" s="32">
        <f t="shared" si="31"/>
        <v>55998.794069999996</v>
      </c>
      <c r="Y91" s="32">
        <f t="shared" si="32"/>
        <v>159112.13426999998</v>
      </c>
      <c r="Z91" s="34"/>
      <c r="AA91" s="32">
        <f t="shared" si="33"/>
        <v>159112.13426999998</v>
      </c>
      <c r="AB91" s="39">
        <v>1</v>
      </c>
      <c r="AC91" s="40">
        <f>F91*G91*J91</f>
        <v>137484.45359999998</v>
      </c>
    </row>
    <row r="92" spans="1:29" s="26" customFormat="1" ht="17.850000000000001" customHeight="1">
      <c r="A92" s="28">
        <v>13</v>
      </c>
      <c r="B92" s="29" t="s">
        <v>212</v>
      </c>
      <c r="C92" s="30" t="s">
        <v>31</v>
      </c>
      <c r="D92" s="31">
        <v>0.5</v>
      </c>
      <c r="E92" s="32"/>
      <c r="F92" s="30">
        <v>17697</v>
      </c>
      <c r="G92" s="30">
        <v>3.32</v>
      </c>
      <c r="H92" s="38">
        <v>0.5</v>
      </c>
      <c r="I92" s="32">
        <f>F92*G92*H92</f>
        <v>29377.019999999997</v>
      </c>
      <c r="J92" s="34">
        <v>2.34</v>
      </c>
      <c r="K92" s="32">
        <f>I92*J92</f>
        <v>68742.226799999989</v>
      </c>
      <c r="L92" s="32">
        <v>25</v>
      </c>
      <c r="M92" s="32">
        <f t="shared" si="29"/>
        <v>17185.556699999997</v>
      </c>
      <c r="N92" s="32">
        <v>10</v>
      </c>
      <c r="O92" s="32">
        <f t="shared" si="30"/>
        <v>6874.2226799999989</v>
      </c>
      <c r="P92" s="32"/>
      <c r="Q92" s="32"/>
      <c r="R92" s="35">
        <v>150</v>
      </c>
      <c r="S92" s="32">
        <f>F92*H92*R92/100</f>
        <v>13272.75</v>
      </c>
      <c r="T92" s="32"/>
      <c r="U92" s="32"/>
      <c r="V92" s="32"/>
      <c r="W92" s="32"/>
      <c r="X92" s="32">
        <f t="shared" si="31"/>
        <v>37332.529379999993</v>
      </c>
      <c r="Y92" s="32">
        <f t="shared" si="32"/>
        <v>106074.75617999998</v>
      </c>
      <c r="Z92" s="34"/>
      <c r="AA92" s="32">
        <f t="shared" si="33"/>
        <v>106074.75617999998</v>
      </c>
      <c r="AB92" s="30"/>
      <c r="AC92" s="37"/>
    </row>
    <row r="93" spans="1:29" s="26" customFormat="1" ht="17.850000000000001" customHeight="1">
      <c r="A93" s="28">
        <v>14</v>
      </c>
      <c r="B93" s="29" t="s">
        <v>211</v>
      </c>
      <c r="C93" s="30" t="s">
        <v>30</v>
      </c>
      <c r="D93" s="34" t="s">
        <v>20</v>
      </c>
      <c r="E93" s="32" t="s">
        <v>18</v>
      </c>
      <c r="F93" s="30">
        <v>17697</v>
      </c>
      <c r="G93" s="30">
        <v>4.53</v>
      </c>
      <c r="H93" s="38">
        <v>0.5</v>
      </c>
      <c r="I93" s="32">
        <f t="shared" si="34"/>
        <v>40083.705000000002</v>
      </c>
      <c r="J93" s="34">
        <v>2.34</v>
      </c>
      <c r="K93" s="32">
        <f t="shared" si="35"/>
        <v>93795.869699999996</v>
      </c>
      <c r="L93" s="32">
        <v>25</v>
      </c>
      <c r="M93" s="32">
        <f t="shared" si="29"/>
        <v>23448.967424999995</v>
      </c>
      <c r="N93" s="32">
        <v>10</v>
      </c>
      <c r="O93" s="32">
        <f t="shared" si="30"/>
        <v>9379.5869699999985</v>
      </c>
      <c r="P93" s="32"/>
      <c r="Q93" s="32"/>
      <c r="R93" s="35">
        <v>150</v>
      </c>
      <c r="S93" s="32">
        <f>F93*H93*R93/100</f>
        <v>13272.75</v>
      </c>
      <c r="T93" s="32"/>
      <c r="U93" s="32"/>
      <c r="V93" s="32"/>
      <c r="W93" s="32"/>
      <c r="X93" s="32">
        <f t="shared" si="31"/>
        <v>46101.304394999992</v>
      </c>
      <c r="Y93" s="32">
        <f t="shared" si="32"/>
        <v>139897.17409499999</v>
      </c>
      <c r="Z93" s="34"/>
      <c r="AA93" s="32">
        <f t="shared" si="33"/>
        <v>139897.17409499999</v>
      </c>
      <c r="AB93" s="30"/>
      <c r="AC93" s="37"/>
    </row>
    <row r="94" spans="1:29" s="26" customFormat="1" ht="17.850000000000001" customHeight="1">
      <c r="A94" s="28"/>
      <c r="B94" s="41" t="s">
        <v>22</v>
      </c>
      <c r="C94" s="42"/>
      <c r="D94" s="27"/>
      <c r="E94" s="32"/>
      <c r="F94" s="42"/>
      <c r="G94" s="42"/>
      <c r="H94" s="48">
        <f>SUM(H80:H93)</f>
        <v>10</v>
      </c>
      <c r="I94" s="44">
        <f>SUM(I80:I93)</f>
        <v>653771.42249999999</v>
      </c>
      <c r="J94" s="45"/>
      <c r="K94" s="44">
        <f>SUM(K80:K93)</f>
        <v>1529825.1286499999</v>
      </c>
      <c r="L94" s="45"/>
      <c r="M94" s="44">
        <f>SUM(M80:M93)</f>
        <v>382456.28216249996</v>
      </c>
      <c r="N94" s="45"/>
      <c r="O94" s="44">
        <f>SUM(O80:O93)</f>
        <v>152982.512865</v>
      </c>
      <c r="P94" s="45"/>
      <c r="Q94" s="44">
        <f>SUM(Q80:Q93)</f>
        <v>0</v>
      </c>
      <c r="R94" s="45"/>
      <c r="S94" s="44">
        <f>SUM(S80:S93)</f>
        <v>212364</v>
      </c>
      <c r="T94" s="45"/>
      <c r="U94" s="44">
        <f>SUM(U80:U93)</f>
        <v>0</v>
      </c>
      <c r="V94" s="45"/>
      <c r="W94" s="44">
        <f>SUM(W80:W93)</f>
        <v>0</v>
      </c>
      <c r="X94" s="44">
        <f>SUM(X80:X93)</f>
        <v>747802.7950274999</v>
      </c>
      <c r="Y94" s="44">
        <f>SUM(Y80:Y93)</f>
        <v>2277627.9236774999</v>
      </c>
      <c r="Z94" s="44"/>
      <c r="AA94" s="44">
        <f>SUM(AA80:AA93)</f>
        <v>2277627.9236774999</v>
      </c>
      <c r="AB94" s="43">
        <f>SUM(AB80:AB93)</f>
        <v>6</v>
      </c>
      <c r="AC94" s="44">
        <f>SUM(AC80:AC93)</f>
        <v>1063433.9663999998</v>
      </c>
    </row>
    <row r="95" spans="1:29" s="26" customFormat="1" ht="17.850000000000001" customHeight="1">
      <c r="A95" s="265" t="s">
        <v>32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7"/>
    </row>
    <row r="96" spans="1:29" s="26" customFormat="1" ht="17.850000000000001" customHeight="1">
      <c r="A96" s="28">
        <v>1</v>
      </c>
      <c r="B96" s="29" t="s">
        <v>167</v>
      </c>
      <c r="C96" s="30">
        <v>4</v>
      </c>
      <c r="D96" s="30"/>
      <c r="E96" s="32"/>
      <c r="F96" s="30">
        <v>17697</v>
      </c>
      <c r="G96" s="34">
        <v>2.9</v>
      </c>
      <c r="H96" s="38">
        <v>1</v>
      </c>
      <c r="I96" s="32">
        <f t="shared" ref="I96:I104" si="36">F96*G96*H96</f>
        <v>51321.299999999996</v>
      </c>
      <c r="J96" s="34">
        <v>1.71</v>
      </c>
      <c r="K96" s="49">
        <f t="shared" ref="K96:K104" si="37">I96*J96</f>
        <v>87759.422999999995</v>
      </c>
      <c r="L96" s="32"/>
      <c r="M96" s="32"/>
      <c r="N96" s="32">
        <v>10</v>
      </c>
      <c r="O96" s="32">
        <f t="shared" ref="O96:O104" si="38">K96*N96/100</f>
        <v>8775.9423000000006</v>
      </c>
      <c r="P96" s="32"/>
      <c r="Q96" s="35"/>
      <c r="R96" s="32"/>
      <c r="S96" s="32"/>
      <c r="T96" s="32">
        <v>30</v>
      </c>
      <c r="U96" s="32">
        <f>F96*H96*T96/100</f>
        <v>5309.1</v>
      </c>
      <c r="V96" s="32"/>
      <c r="W96" s="32"/>
      <c r="X96" s="32">
        <f t="shared" ref="X96:X104" si="39">W96+S96+U96+Q96+O96+M96</f>
        <v>14085.042300000001</v>
      </c>
      <c r="Y96" s="32">
        <f t="shared" ref="Y96:Y104" si="40">K96+X96</f>
        <v>101844.4653</v>
      </c>
      <c r="Z96" s="34">
        <v>1.1499999999999999</v>
      </c>
      <c r="AA96" s="32">
        <f t="shared" ref="AA96:AA104" si="41">Y96*Z96</f>
        <v>117121.13509499999</v>
      </c>
      <c r="AB96" s="39">
        <v>1</v>
      </c>
      <c r="AC96" s="40">
        <f>K96</f>
        <v>87759.422999999995</v>
      </c>
    </row>
    <row r="97" spans="1:29" s="26" customFormat="1" ht="17.850000000000001" customHeight="1">
      <c r="A97" s="28">
        <v>2</v>
      </c>
      <c r="B97" s="29" t="s">
        <v>168</v>
      </c>
      <c r="C97" s="30">
        <v>4</v>
      </c>
      <c r="D97" s="34"/>
      <c r="E97" s="32"/>
      <c r="F97" s="30">
        <v>17697</v>
      </c>
      <c r="G97" s="34">
        <v>2.9</v>
      </c>
      <c r="H97" s="38">
        <v>0.5</v>
      </c>
      <c r="I97" s="32">
        <f t="shared" si="36"/>
        <v>25660.649999999998</v>
      </c>
      <c r="J97" s="34">
        <v>1.71</v>
      </c>
      <c r="K97" s="49">
        <f t="shared" si="37"/>
        <v>43879.711499999998</v>
      </c>
      <c r="L97" s="32"/>
      <c r="M97" s="32"/>
      <c r="N97" s="32">
        <v>10</v>
      </c>
      <c r="O97" s="32">
        <f t="shared" si="38"/>
        <v>4387.9711500000003</v>
      </c>
      <c r="P97" s="32"/>
      <c r="Q97" s="35"/>
      <c r="R97" s="32"/>
      <c r="S97" s="32"/>
      <c r="T97" s="32">
        <v>30</v>
      </c>
      <c r="U97" s="32">
        <f>F97*H97*T97/100</f>
        <v>2654.55</v>
      </c>
      <c r="V97" s="32"/>
      <c r="W97" s="32"/>
      <c r="X97" s="32">
        <f t="shared" si="39"/>
        <v>7042.5211500000005</v>
      </c>
      <c r="Y97" s="32">
        <f t="shared" si="40"/>
        <v>50922.232649999998</v>
      </c>
      <c r="Z97" s="34">
        <v>1.1499999999999999</v>
      </c>
      <c r="AA97" s="32">
        <f t="shared" si="41"/>
        <v>58560.567547499995</v>
      </c>
      <c r="AB97" s="39"/>
      <c r="AC97" s="40"/>
    </row>
    <row r="98" spans="1:29" s="26" customFormat="1" ht="17.850000000000001" customHeight="1">
      <c r="A98" s="28">
        <v>3</v>
      </c>
      <c r="B98" s="29" t="s">
        <v>171</v>
      </c>
      <c r="C98" s="30">
        <v>4</v>
      </c>
      <c r="D98" s="34"/>
      <c r="E98" s="32"/>
      <c r="F98" s="30">
        <v>17697</v>
      </c>
      <c r="G98" s="34">
        <v>2.9</v>
      </c>
      <c r="H98" s="38">
        <v>0.5</v>
      </c>
      <c r="I98" s="32">
        <f>F98*G98*H98</f>
        <v>25660.649999999998</v>
      </c>
      <c r="J98" s="34">
        <v>1.71</v>
      </c>
      <c r="K98" s="49">
        <f>I98*J98</f>
        <v>43879.711499999998</v>
      </c>
      <c r="L98" s="32"/>
      <c r="M98" s="32"/>
      <c r="N98" s="32">
        <v>10</v>
      </c>
      <c r="O98" s="32">
        <f>K98*N98/100</f>
        <v>4387.9711500000003</v>
      </c>
      <c r="P98" s="32"/>
      <c r="Q98" s="35"/>
      <c r="R98" s="32"/>
      <c r="S98" s="32"/>
      <c r="T98" s="32"/>
      <c r="U98" s="32"/>
      <c r="V98" s="32"/>
      <c r="W98" s="32"/>
      <c r="X98" s="32">
        <f t="shared" si="39"/>
        <v>4387.9711500000003</v>
      </c>
      <c r="Y98" s="32">
        <f t="shared" si="40"/>
        <v>48267.682649999995</v>
      </c>
      <c r="Z98" s="31">
        <v>1</v>
      </c>
      <c r="AA98" s="32">
        <f>Y98*Z98</f>
        <v>48267.682649999995</v>
      </c>
      <c r="AB98" s="39">
        <f>H98</f>
        <v>0.5</v>
      </c>
      <c r="AC98" s="40">
        <f>K98</f>
        <v>43879.711499999998</v>
      </c>
    </row>
    <row r="99" spans="1:29" s="26" customFormat="1" ht="17.850000000000001" customHeight="1">
      <c r="A99" s="28">
        <v>4</v>
      </c>
      <c r="B99" s="29" t="s">
        <v>169</v>
      </c>
      <c r="C99" s="30">
        <v>4</v>
      </c>
      <c r="D99" s="34"/>
      <c r="E99" s="32"/>
      <c r="F99" s="30">
        <v>17697</v>
      </c>
      <c r="G99" s="34">
        <v>2.9</v>
      </c>
      <c r="H99" s="38">
        <v>1</v>
      </c>
      <c r="I99" s="32">
        <f>F99*G99*H99</f>
        <v>51321.299999999996</v>
      </c>
      <c r="J99" s="34">
        <v>1.71</v>
      </c>
      <c r="K99" s="49">
        <f>I99*J99</f>
        <v>87759.422999999995</v>
      </c>
      <c r="L99" s="32"/>
      <c r="M99" s="32"/>
      <c r="N99" s="32">
        <v>10</v>
      </c>
      <c r="O99" s="32">
        <f>K99*N99/100</f>
        <v>8775.9423000000006</v>
      </c>
      <c r="P99" s="32"/>
      <c r="Q99" s="35"/>
      <c r="R99" s="32"/>
      <c r="S99" s="32"/>
      <c r="T99" s="32">
        <v>30</v>
      </c>
      <c r="U99" s="32">
        <f>F99*H99*T99/100</f>
        <v>5309.1</v>
      </c>
      <c r="V99" s="32"/>
      <c r="W99" s="32"/>
      <c r="X99" s="32">
        <f t="shared" si="39"/>
        <v>14085.042300000001</v>
      </c>
      <c r="Y99" s="32">
        <f t="shared" si="40"/>
        <v>101844.4653</v>
      </c>
      <c r="Z99" s="34">
        <v>1.1499999999999999</v>
      </c>
      <c r="AA99" s="32">
        <f>Y99*Z99</f>
        <v>117121.13509499999</v>
      </c>
      <c r="AB99" s="39">
        <f t="shared" ref="AB99:AB104" si="42">H99</f>
        <v>1</v>
      </c>
      <c r="AC99" s="40">
        <f t="shared" ref="AC99:AC104" si="43">K99</f>
        <v>87759.422999999995</v>
      </c>
    </row>
    <row r="100" spans="1:29" s="26" customFormat="1" ht="17.850000000000001" customHeight="1">
      <c r="A100" s="28">
        <v>5</v>
      </c>
      <c r="B100" s="29" t="s">
        <v>170</v>
      </c>
      <c r="C100" s="30">
        <v>4</v>
      </c>
      <c r="D100" s="34"/>
      <c r="E100" s="32"/>
      <c r="F100" s="30">
        <v>17697</v>
      </c>
      <c r="G100" s="34">
        <v>2.9</v>
      </c>
      <c r="H100" s="33">
        <v>0.25</v>
      </c>
      <c r="I100" s="32">
        <f>F100*G100*H100</f>
        <v>12830.324999999999</v>
      </c>
      <c r="J100" s="34">
        <v>1.71</v>
      </c>
      <c r="K100" s="49">
        <f>I100*J100</f>
        <v>21939.855749999999</v>
      </c>
      <c r="L100" s="32"/>
      <c r="M100" s="32"/>
      <c r="N100" s="32">
        <v>10</v>
      </c>
      <c r="O100" s="32">
        <f>K100*N100/100</f>
        <v>2193.9855750000002</v>
      </c>
      <c r="P100" s="32"/>
      <c r="Q100" s="35"/>
      <c r="R100" s="32"/>
      <c r="S100" s="32"/>
      <c r="T100" s="32">
        <v>30</v>
      </c>
      <c r="U100" s="32">
        <f>F100*H100*T100/100</f>
        <v>1327.2750000000001</v>
      </c>
      <c r="V100" s="32"/>
      <c r="W100" s="32"/>
      <c r="X100" s="32">
        <f t="shared" si="39"/>
        <v>3521.2605750000002</v>
      </c>
      <c r="Y100" s="32">
        <f t="shared" si="40"/>
        <v>25461.116324999999</v>
      </c>
      <c r="Z100" s="34">
        <v>1.1499999999999999</v>
      </c>
      <c r="AA100" s="32">
        <f>Y100*Z100</f>
        <v>29280.283773749998</v>
      </c>
      <c r="AB100" s="36">
        <f t="shared" si="42"/>
        <v>0.25</v>
      </c>
      <c r="AC100" s="40">
        <f t="shared" si="43"/>
        <v>21939.855749999999</v>
      </c>
    </row>
    <row r="101" spans="1:29" s="26" customFormat="1" ht="17.850000000000001" customHeight="1">
      <c r="A101" s="28">
        <v>6</v>
      </c>
      <c r="B101" s="29" t="s">
        <v>213</v>
      </c>
      <c r="C101" s="30">
        <v>4</v>
      </c>
      <c r="D101" s="30"/>
      <c r="E101" s="32"/>
      <c r="F101" s="30">
        <v>17697</v>
      </c>
      <c r="G101" s="34">
        <v>2.9</v>
      </c>
      <c r="H101" s="38">
        <v>0.5</v>
      </c>
      <c r="I101" s="32">
        <f t="shared" si="36"/>
        <v>25660.649999999998</v>
      </c>
      <c r="J101" s="34">
        <v>1.71</v>
      </c>
      <c r="K101" s="49">
        <f t="shared" si="37"/>
        <v>43879.711499999998</v>
      </c>
      <c r="L101" s="32"/>
      <c r="M101" s="32"/>
      <c r="N101" s="32">
        <v>10</v>
      </c>
      <c r="O101" s="32">
        <f t="shared" si="38"/>
        <v>4387.9711500000003</v>
      </c>
      <c r="P101" s="32"/>
      <c r="Q101" s="35"/>
      <c r="R101" s="35"/>
      <c r="S101" s="32"/>
      <c r="T101" s="32">
        <v>30</v>
      </c>
      <c r="U101" s="32">
        <f>F101*H101*T101/100</f>
        <v>2654.55</v>
      </c>
      <c r="V101" s="32"/>
      <c r="W101" s="32"/>
      <c r="X101" s="32">
        <f t="shared" si="39"/>
        <v>7042.5211500000005</v>
      </c>
      <c r="Y101" s="32">
        <f t="shared" si="40"/>
        <v>50922.232649999998</v>
      </c>
      <c r="Z101" s="34">
        <v>1.1499999999999999</v>
      </c>
      <c r="AA101" s="32">
        <f t="shared" si="41"/>
        <v>58560.567547499995</v>
      </c>
      <c r="AB101" s="39">
        <f t="shared" si="42"/>
        <v>0.5</v>
      </c>
      <c r="AC101" s="40">
        <f t="shared" si="43"/>
        <v>43879.711499999998</v>
      </c>
    </row>
    <row r="102" spans="1:29" s="26" customFormat="1" ht="17.850000000000001" customHeight="1">
      <c r="A102" s="28">
        <v>7</v>
      </c>
      <c r="B102" s="29" t="s">
        <v>214</v>
      </c>
      <c r="C102" s="30">
        <v>4</v>
      </c>
      <c r="D102" s="34"/>
      <c r="E102" s="32"/>
      <c r="F102" s="30">
        <v>17697</v>
      </c>
      <c r="G102" s="34">
        <v>2.9</v>
      </c>
      <c r="H102" s="38">
        <v>0.5</v>
      </c>
      <c r="I102" s="32">
        <f t="shared" si="36"/>
        <v>25660.649999999998</v>
      </c>
      <c r="J102" s="34">
        <v>1.71</v>
      </c>
      <c r="K102" s="49">
        <f t="shared" si="37"/>
        <v>43879.711499999998</v>
      </c>
      <c r="L102" s="32"/>
      <c r="M102" s="32"/>
      <c r="N102" s="32">
        <v>10</v>
      </c>
      <c r="O102" s="32">
        <f t="shared" si="38"/>
        <v>4387.9711500000003</v>
      </c>
      <c r="P102" s="32"/>
      <c r="Q102" s="35"/>
      <c r="R102" s="35"/>
      <c r="S102" s="32"/>
      <c r="T102" s="32">
        <v>30</v>
      </c>
      <c r="U102" s="32">
        <f>F102*H102*T102/100</f>
        <v>2654.55</v>
      </c>
      <c r="V102" s="32"/>
      <c r="W102" s="32"/>
      <c r="X102" s="32">
        <f t="shared" si="39"/>
        <v>7042.5211500000005</v>
      </c>
      <c r="Y102" s="32">
        <f t="shared" si="40"/>
        <v>50922.232649999998</v>
      </c>
      <c r="Z102" s="34">
        <v>1.1499999999999999</v>
      </c>
      <c r="AA102" s="32">
        <f t="shared" si="41"/>
        <v>58560.567547499995</v>
      </c>
      <c r="AB102" s="39">
        <f t="shared" si="42"/>
        <v>0.5</v>
      </c>
      <c r="AC102" s="40">
        <f t="shared" si="43"/>
        <v>43879.711499999998</v>
      </c>
    </row>
    <row r="103" spans="1:29" s="26" customFormat="1" ht="17.850000000000001" customHeight="1">
      <c r="A103" s="28">
        <v>8</v>
      </c>
      <c r="B103" s="29" t="s">
        <v>216</v>
      </c>
      <c r="C103" s="30">
        <v>4</v>
      </c>
      <c r="D103" s="34"/>
      <c r="E103" s="32"/>
      <c r="F103" s="30">
        <v>17697</v>
      </c>
      <c r="G103" s="34">
        <v>2.9</v>
      </c>
      <c r="H103" s="38">
        <v>0.5</v>
      </c>
      <c r="I103" s="32">
        <f>F103*G103*H103</f>
        <v>25660.649999999998</v>
      </c>
      <c r="J103" s="34">
        <v>1.71</v>
      </c>
      <c r="K103" s="49">
        <f t="shared" si="37"/>
        <v>43879.711499999998</v>
      </c>
      <c r="L103" s="32"/>
      <c r="M103" s="32"/>
      <c r="N103" s="32">
        <v>10</v>
      </c>
      <c r="O103" s="32">
        <f>K103*N103/100</f>
        <v>4387.9711500000003</v>
      </c>
      <c r="P103" s="32"/>
      <c r="Q103" s="35"/>
      <c r="R103" s="35"/>
      <c r="S103" s="32"/>
      <c r="T103" s="32"/>
      <c r="U103" s="32"/>
      <c r="V103" s="32"/>
      <c r="W103" s="32"/>
      <c r="X103" s="32">
        <f t="shared" si="39"/>
        <v>4387.9711500000003</v>
      </c>
      <c r="Y103" s="32">
        <f t="shared" si="40"/>
        <v>48267.682649999995</v>
      </c>
      <c r="Z103" s="31">
        <v>1</v>
      </c>
      <c r="AA103" s="32">
        <f>Y103*Z103</f>
        <v>48267.682649999995</v>
      </c>
      <c r="AB103" s="39">
        <f t="shared" si="42"/>
        <v>0.5</v>
      </c>
      <c r="AC103" s="40">
        <f t="shared" si="43"/>
        <v>43879.711499999998</v>
      </c>
    </row>
    <row r="104" spans="1:29" s="26" customFormat="1" ht="17.850000000000001" customHeight="1">
      <c r="A104" s="28">
        <v>9</v>
      </c>
      <c r="B104" s="29" t="s">
        <v>215</v>
      </c>
      <c r="C104" s="30">
        <v>4</v>
      </c>
      <c r="D104" s="34"/>
      <c r="E104" s="32"/>
      <c r="F104" s="30">
        <v>17697</v>
      </c>
      <c r="G104" s="34">
        <v>2.9</v>
      </c>
      <c r="H104" s="33">
        <v>0.25</v>
      </c>
      <c r="I104" s="32">
        <f t="shared" si="36"/>
        <v>12830.324999999999</v>
      </c>
      <c r="J104" s="34">
        <v>1.71</v>
      </c>
      <c r="K104" s="49">
        <f t="shared" si="37"/>
        <v>21939.855749999999</v>
      </c>
      <c r="L104" s="32"/>
      <c r="M104" s="32"/>
      <c r="N104" s="32">
        <v>10</v>
      </c>
      <c r="O104" s="32">
        <f t="shared" si="38"/>
        <v>2193.9855750000002</v>
      </c>
      <c r="P104" s="32"/>
      <c r="Q104" s="35"/>
      <c r="R104" s="35"/>
      <c r="S104" s="32"/>
      <c r="T104" s="32">
        <v>30</v>
      </c>
      <c r="U104" s="32">
        <f>F104*H104*T104/100</f>
        <v>1327.2750000000001</v>
      </c>
      <c r="V104" s="32"/>
      <c r="W104" s="32"/>
      <c r="X104" s="32">
        <f t="shared" si="39"/>
        <v>3521.2605750000002</v>
      </c>
      <c r="Y104" s="32">
        <f t="shared" si="40"/>
        <v>25461.116324999999</v>
      </c>
      <c r="Z104" s="34">
        <v>1.1499999999999999</v>
      </c>
      <c r="AA104" s="32">
        <f t="shared" si="41"/>
        <v>29280.283773749998</v>
      </c>
      <c r="AB104" s="36">
        <f t="shared" si="42"/>
        <v>0.25</v>
      </c>
      <c r="AC104" s="40">
        <f t="shared" si="43"/>
        <v>21939.855749999999</v>
      </c>
    </row>
    <row r="105" spans="1:29" s="26" customFormat="1" ht="17.850000000000001" customHeight="1">
      <c r="A105" s="28"/>
      <c r="B105" s="41" t="s">
        <v>22</v>
      </c>
      <c r="C105" s="42"/>
      <c r="D105" s="27"/>
      <c r="E105" s="32"/>
      <c r="F105" s="42"/>
      <c r="G105" s="42"/>
      <c r="H105" s="48">
        <f>SUM(H96:H104)</f>
        <v>5</v>
      </c>
      <c r="I105" s="44">
        <f>SUM(I96:I104)</f>
        <v>256606.5</v>
      </c>
      <c r="J105" s="45"/>
      <c r="K105" s="44">
        <f>SUM(K96:K104)</f>
        <v>438797.11499999987</v>
      </c>
      <c r="L105" s="45"/>
      <c r="M105" s="44">
        <f>SUM(M96:M104)</f>
        <v>0</v>
      </c>
      <c r="N105" s="45"/>
      <c r="O105" s="44">
        <f>SUM(O96:O104)</f>
        <v>43879.71149999999</v>
      </c>
      <c r="P105" s="45"/>
      <c r="Q105" s="44">
        <f>SUM(Q96:Q104)</f>
        <v>0</v>
      </c>
      <c r="R105" s="32"/>
      <c r="S105" s="44">
        <f>SUM(S96:S104)</f>
        <v>0</v>
      </c>
      <c r="T105" s="45"/>
      <c r="U105" s="44">
        <f>SUM(U96:U104)</f>
        <v>21236.400000000001</v>
      </c>
      <c r="V105" s="32"/>
      <c r="W105" s="44">
        <f>SUM(W96:W104)</f>
        <v>0</v>
      </c>
      <c r="X105" s="44">
        <f>SUM(X96:X104)</f>
        <v>65116.111499999999</v>
      </c>
      <c r="Y105" s="44">
        <f>SUM(Y96:Y104)</f>
        <v>503913.22650000005</v>
      </c>
      <c r="Z105" s="44"/>
      <c r="AA105" s="44">
        <f>SUM(AA96:AA104)</f>
        <v>565019.90567999997</v>
      </c>
      <c r="AB105" s="43">
        <f>SUM(AB96:AB104)</f>
        <v>4.5</v>
      </c>
      <c r="AC105" s="44">
        <f>SUM(AC96:AC104)</f>
        <v>394917.4034999999</v>
      </c>
    </row>
    <row r="106" spans="1:29" s="26" customFormat="1" ht="17.850000000000001" customHeight="1">
      <c r="A106" s="265" t="s">
        <v>34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7"/>
    </row>
    <row r="107" spans="1:29" s="26" customFormat="1" ht="17.850000000000001" customHeight="1">
      <c r="A107" s="28">
        <v>1</v>
      </c>
      <c r="B107" s="29" t="s">
        <v>174</v>
      </c>
      <c r="C107" s="30" t="s">
        <v>257</v>
      </c>
      <c r="D107" s="31">
        <v>0.7</v>
      </c>
      <c r="E107" s="32"/>
      <c r="F107" s="30">
        <v>17697</v>
      </c>
      <c r="G107" s="30">
        <v>3.32</v>
      </c>
      <c r="H107" s="31">
        <v>1</v>
      </c>
      <c r="I107" s="32">
        <f>F107*G107*H107</f>
        <v>58754.039999999994</v>
      </c>
      <c r="J107" s="34">
        <v>1.71</v>
      </c>
      <c r="K107" s="49">
        <f>I107*J107</f>
        <v>100469.40839999999</v>
      </c>
      <c r="L107" s="32">
        <v>25</v>
      </c>
      <c r="M107" s="32">
        <f>K107*L107/100</f>
        <v>25117.352099999996</v>
      </c>
      <c r="N107" s="32">
        <v>10</v>
      </c>
      <c r="O107" s="32">
        <f t="shared" ref="O107:O113" si="44">K107*N107/100</f>
        <v>10046.940839999997</v>
      </c>
      <c r="P107" s="32"/>
      <c r="Q107" s="32"/>
      <c r="R107" s="35"/>
      <c r="S107" s="32"/>
      <c r="T107" s="32"/>
      <c r="U107" s="32"/>
      <c r="V107" s="32"/>
      <c r="W107" s="32"/>
      <c r="X107" s="32">
        <f t="shared" ref="X107" si="45">W107+S107+U107+Q107+O107+M107</f>
        <v>35164.292939999992</v>
      </c>
      <c r="Y107" s="32">
        <f>K107+X107</f>
        <v>135633.70133999997</v>
      </c>
      <c r="Z107" s="34">
        <v>1.1499999999999999</v>
      </c>
      <c r="AA107" s="32">
        <f t="shared" ref="AA107:AA114" si="46">Y107*Z107</f>
        <v>155978.75654099995</v>
      </c>
      <c r="AB107" s="39">
        <v>1</v>
      </c>
      <c r="AC107" s="40">
        <f>K107</f>
        <v>100469.40839999999</v>
      </c>
    </row>
    <row r="108" spans="1:29" s="26" customFormat="1" ht="17.850000000000001" customHeight="1">
      <c r="A108" s="28">
        <v>2</v>
      </c>
      <c r="B108" s="29" t="s">
        <v>89</v>
      </c>
      <c r="C108" s="30" t="s">
        <v>173</v>
      </c>
      <c r="D108" s="31" t="s">
        <v>591</v>
      </c>
      <c r="E108" s="32"/>
      <c r="F108" s="30">
        <v>17697</v>
      </c>
      <c r="G108" s="30">
        <v>2.95</v>
      </c>
      <c r="H108" s="31">
        <v>1</v>
      </c>
      <c r="I108" s="32">
        <f t="shared" ref="I108:I113" si="47">F108*G108*H108</f>
        <v>52206.15</v>
      </c>
      <c r="J108" s="34">
        <v>1.71</v>
      </c>
      <c r="K108" s="49">
        <f t="shared" ref="K108:K114" si="48">I108*J108</f>
        <v>89272.516499999998</v>
      </c>
      <c r="L108" s="32"/>
      <c r="M108" s="32"/>
      <c r="N108" s="32">
        <v>10</v>
      </c>
      <c r="O108" s="32">
        <f t="shared" si="44"/>
        <v>8927.2516500000002</v>
      </c>
      <c r="P108" s="32"/>
      <c r="Q108" s="32"/>
      <c r="R108" s="35"/>
      <c r="S108" s="32"/>
      <c r="T108" s="32"/>
      <c r="U108" s="32"/>
      <c r="V108" s="32"/>
      <c r="W108" s="32"/>
      <c r="X108" s="32">
        <f t="shared" ref="X108:X115" si="49">W108+S108+U108+Q108+O108+M108</f>
        <v>8927.2516500000002</v>
      </c>
      <c r="Y108" s="32">
        <f t="shared" ref="Y108:Y115" si="50">K108+X108</f>
        <v>98199.768150000004</v>
      </c>
      <c r="Z108" s="34">
        <v>1.1499999999999999</v>
      </c>
      <c r="AA108" s="32">
        <f t="shared" si="46"/>
        <v>112929.73337249999</v>
      </c>
      <c r="AB108" s="39">
        <v>1</v>
      </c>
      <c r="AC108" s="40">
        <f>K108</f>
        <v>89272.516499999998</v>
      </c>
    </row>
    <row r="109" spans="1:29" s="26" customFormat="1" ht="17.850000000000001" customHeight="1">
      <c r="A109" s="28">
        <v>3</v>
      </c>
      <c r="B109" s="29" t="s">
        <v>172</v>
      </c>
      <c r="C109" s="30">
        <v>4</v>
      </c>
      <c r="D109" s="34"/>
      <c r="E109" s="34" t="s">
        <v>233</v>
      </c>
      <c r="F109" s="30">
        <v>17697</v>
      </c>
      <c r="G109" s="34">
        <v>2.9</v>
      </c>
      <c r="H109" s="31">
        <v>1</v>
      </c>
      <c r="I109" s="32">
        <f t="shared" si="47"/>
        <v>51321.299999999996</v>
      </c>
      <c r="J109" s="34">
        <v>1.71</v>
      </c>
      <c r="K109" s="49">
        <f t="shared" si="48"/>
        <v>87759.422999999995</v>
      </c>
      <c r="L109" s="32"/>
      <c r="M109" s="32"/>
      <c r="N109" s="32">
        <v>10</v>
      </c>
      <c r="O109" s="32">
        <f t="shared" si="44"/>
        <v>8775.9423000000006</v>
      </c>
      <c r="P109" s="32"/>
      <c r="Q109" s="32"/>
      <c r="R109" s="35"/>
      <c r="S109" s="32"/>
      <c r="T109" s="32"/>
      <c r="U109" s="32"/>
      <c r="V109" s="32">
        <v>35</v>
      </c>
      <c r="W109" s="32">
        <f>(F109*V109)/100</f>
        <v>6193.95</v>
      </c>
      <c r="X109" s="32">
        <f t="shared" si="49"/>
        <v>14969.8923</v>
      </c>
      <c r="Y109" s="32">
        <f t="shared" si="50"/>
        <v>102729.31529999999</v>
      </c>
      <c r="Z109" s="50">
        <v>1.7350000000000001</v>
      </c>
      <c r="AA109" s="32">
        <f t="shared" si="46"/>
        <v>178235.36204549999</v>
      </c>
      <c r="AB109" s="39">
        <v>1</v>
      </c>
      <c r="AC109" s="40">
        <f>K109</f>
        <v>87759.422999999995</v>
      </c>
    </row>
    <row r="110" spans="1:29" s="26" customFormat="1" ht="17.850000000000001" customHeight="1">
      <c r="A110" s="28">
        <v>4</v>
      </c>
      <c r="B110" s="29" t="s">
        <v>162</v>
      </c>
      <c r="C110" s="30">
        <v>2</v>
      </c>
      <c r="D110" s="30"/>
      <c r="E110" s="32"/>
      <c r="F110" s="30">
        <v>17697</v>
      </c>
      <c r="G110" s="30">
        <v>2.84</v>
      </c>
      <c r="H110" s="31">
        <v>1</v>
      </c>
      <c r="I110" s="32">
        <f t="shared" si="47"/>
        <v>50259.479999999996</v>
      </c>
      <c r="J110" s="34">
        <v>1.71</v>
      </c>
      <c r="K110" s="49">
        <f t="shared" si="48"/>
        <v>85943.710799999986</v>
      </c>
      <c r="L110" s="32"/>
      <c r="M110" s="32"/>
      <c r="N110" s="32">
        <v>10</v>
      </c>
      <c r="O110" s="32">
        <f t="shared" si="44"/>
        <v>8594.371079999999</v>
      </c>
      <c r="P110" s="32"/>
      <c r="Q110" s="32"/>
      <c r="R110" s="35"/>
      <c r="S110" s="32"/>
      <c r="T110" s="32"/>
      <c r="U110" s="32"/>
      <c r="V110" s="32"/>
      <c r="W110" s="32"/>
      <c r="X110" s="32">
        <f t="shared" si="49"/>
        <v>8594.371079999999</v>
      </c>
      <c r="Y110" s="32">
        <f t="shared" si="50"/>
        <v>94538.081879999983</v>
      </c>
      <c r="Z110" s="34">
        <v>1.1499999999999999</v>
      </c>
      <c r="AA110" s="32">
        <f t="shared" si="46"/>
        <v>108718.79416199998</v>
      </c>
      <c r="AB110" s="39">
        <v>1</v>
      </c>
      <c r="AC110" s="40">
        <f>K110</f>
        <v>85943.710799999986</v>
      </c>
    </row>
    <row r="111" spans="1:29" s="26" customFormat="1" ht="17.850000000000001" customHeight="1">
      <c r="A111" s="28">
        <v>5</v>
      </c>
      <c r="B111" s="29" t="s">
        <v>162</v>
      </c>
      <c r="C111" s="30">
        <v>2</v>
      </c>
      <c r="D111" s="30"/>
      <c r="E111" s="32"/>
      <c r="F111" s="30">
        <v>17697</v>
      </c>
      <c r="G111" s="30">
        <v>2.84</v>
      </c>
      <c r="H111" s="31">
        <v>1</v>
      </c>
      <c r="I111" s="32">
        <f t="shared" si="47"/>
        <v>50259.479999999996</v>
      </c>
      <c r="J111" s="34">
        <v>1.71</v>
      </c>
      <c r="K111" s="49">
        <f t="shared" si="48"/>
        <v>85943.710799999986</v>
      </c>
      <c r="L111" s="32"/>
      <c r="M111" s="32"/>
      <c r="N111" s="32">
        <v>10</v>
      </c>
      <c r="O111" s="32">
        <f t="shared" si="44"/>
        <v>8594.371079999999</v>
      </c>
      <c r="P111" s="32"/>
      <c r="Q111" s="32"/>
      <c r="R111" s="35"/>
      <c r="S111" s="32"/>
      <c r="T111" s="32"/>
      <c r="U111" s="32"/>
      <c r="V111" s="32"/>
      <c r="W111" s="32"/>
      <c r="X111" s="32">
        <f t="shared" si="49"/>
        <v>8594.371079999999</v>
      </c>
      <c r="Y111" s="32">
        <f t="shared" si="50"/>
        <v>94538.081879999983</v>
      </c>
      <c r="Z111" s="34">
        <v>1.1499999999999999</v>
      </c>
      <c r="AA111" s="32">
        <f t="shared" si="46"/>
        <v>108718.79416199998</v>
      </c>
      <c r="AB111" s="39">
        <v>1</v>
      </c>
      <c r="AC111" s="40">
        <f>K111</f>
        <v>85943.710799999986</v>
      </c>
    </row>
    <row r="112" spans="1:29" s="26" customFormat="1" ht="17.850000000000001" customHeight="1">
      <c r="A112" s="28">
        <v>6</v>
      </c>
      <c r="B112" s="29" t="s">
        <v>162</v>
      </c>
      <c r="C112" s="30">
        <v>2</v>
      </c>
      <c r="D112" s="30"/>
      <c r="E112" s="32"/>
      <c r="F112" s="30">
        <v>17697</v>
      </c>
      <c r="G112" s="30">
        <v>2.84</v>
      </c>
      <c r="H112" s="31">
        <v>0.5</v>
      </c>
      <c r="I112" s="32">
        <f>F112*G112*H112</f>
        <v>25129.739999999998</v>
      </c>
      <c r="J112" s="34">
        <v>1.71</v>
      </c>
      <c r="K112" s="49">
        <f>I112*J112</f>
        <v>42971.855399999993</v>
      </c>
      <c r="L112" s="32"/>
      <c r="M112" s="32"/>
      <c r="N112" s="32">
        <v>10</v>
      </c>
      <c r="O112" s="32">
        <f>K112*N112/100</f>
        <v>4297.1855399999995</v>
      </c>
      <c r="P112" s="32"/>
      <c r="Q112" s="32"/>
      <c r="R112" s="35"/>
      <c r="S112" s="32"/>
      <c r="T112" s="32"/>
      <c r="U112" s="32"/>
      <c r="V112" s="32"/>
      <c r="W112" s="32"/>
      <c r="X112" s="32">
        <f t="shared" si="49"/>
        <v>4297.1855399999995</v>
      </c>
      <c r="Y112" s="32">
        <f t="shared" si="50"/>
        <v>47269.040939999992</v>
      </c>
      <c r="Z112" s="34">
        <v>1.1499999999999999</v>
      </c>
      <c r="AA112" s="32">
        <f>Y112*Z112</f>
        <v>54359.397080999988</v>
      </c>
      <c r="AB112" s="39">
        <v>1</v>
      </c>
      <c r="AC112" s="40">
        <v>72106</v>
      </c>
    </row>
    <row r="113" spans="1:29" s="26" customFormat="1" ht="17.850000000000001" customHeight="1">
      <c r="A113" s="28">
        <v>7</v>
      </c>
      <c r="B113" s="29" t="s">
        <v>162</v>
      </c>
      <c r="C113" s="30">
        <v>2</v>
      </c>
      <c r="D113" s="30"/>
      <c r="E113" s="32"/>
      <c r="F113" s="30">
        <v>17697</v>
      </c>
      <c r="G113" s="30">
        <v>2.84</v>
      </c>
      <c r="H113" s="31">
        <v>0.5</v>
      </c>
      <c r="I113" s="32">
        <f t="shared" si="47"/>
        <v>25129.739999999998</v>
      </c>
      <c r="J113" s="34">
        <v>1.71</v>
      </c>
      <c r="K113" s="49">
        <f t="shared" si="48"/>
        <v>42971.855399999993</v>
      </c>
      <c r="L113" s="32"/>
      <c r="M113" s="32"/>
      <c r="N113" s="32">
        <v>10</v>
      </c>
      <c r="O113" s="32">
        <f t="shared" si="44"/>
        <v>4297.1855399999995</v>
      </c>
      <c r="P113" s="32"/>
      <c r="Q113" s="32"/>
      <c r="R113" s="35"/>
      <c r="S113" s="32"/>
      <c r="T113" s="32"/>
      <c r="U113" s="32"/>
      <c r="V113" s="32"/>
      <c r="W113" s="32"/>
      <c r="X113" s="32">
        <f t="shared" si="49"/>
        <v>4297.1855399999995</v>
      </c>
      <c r="Y113" s="32">
        <f t="shared" si="50"/>
        <v>47269.040939999992</v>
      </c>
      <c r="Z113" s="34">
        <v>1.1499999999999999</v>
      </c>
      <c r="AA113" s="32">
        <f t="shared" si="46"/>
        <v>54359.397080999988</v>
      </c>
      <c r="AB113" s="39">
        <v>1</v>
      </c>
      <c r="AC113" s="40">
        <v>72106</v>
      </c>
    </row>
    <row r="114" spans="1:29" s="26" customFormat="1" ht="17.850000000000001" customHeight="1">
      <c r="A114" s="28">
        <v>8</v>
      </c>
      <c r="B114" s="29" t="s">
        <v>329</v>
      </c>
      <c r="C114" s="30">
        <v>4</v>
      </c>
      <c r="D114" s="29"/>
      <c r="E114" s="34" t="s">
        <v>233</v>
      </c>
      <c r="F114" s="30">
        <v>17697</v>
      </c>
      <c r="G114" s="34">
        <v>2.9</v>
      </c>
      <c r="H114" s="31">
        <v>1</v>
      </c>
      <c r="I114" s="32">
        <f>F114*G114*H114</f>
        <v>51321.299999999996</v>
      </c>
      <c r="J114" s="34">
        <v>1.71</v>
      </c>
      <c r="K114" s="49">
        <f t="shared" si="48"/>
        <v>87759.422999999995</v>
      </c>
      <c r="L114" s="32"/>
      <c r="M114" s="32"/>
      <c r="N114" s="32">
        <v>10</v>
      </c>
      <c r="O114" s="32">
        <f>K114*N114/100</f>
        <v>8775.9423000000006</v>
      </c>
      <c r="P114" s="32"/>
      <c r="Q114" s="32"/>
      <c r="R114" s="32"/>
      <c r="S114" s="32"/>
      <c r="T114" s="32"/>
      <c r="U114" s="32"/>
      <c r="V114" s="32">
        <v>35</v>
      </c>
      <c r="W114" s="32">
        <f>(F114*V114)/100</f>
        <v>6193.95</v>
      </c>
      <c r="X114" s="32">
        <f t="shared" si="49"/>
        <v>14969.8923</v>
      </c>
      <c r="Y114" s="32">
        <f t="shared" si="50"/>
        <v>102729.31529999999</v>
      </c>
      <c r="Z114" s="50">
        <v>1.7350000000000001</v>
      </c>
      <c r="AA114" s="32">
        <f t="shared" si="46"/>
        <v>178235.36204549999</v>
      </c>
      <c r="AB114" s="39">
        <v>1</v>
      </c>
      <c r="AC114" s="40">
        <f>K114</f>
        <v>87759.422999999995</v>
      </c>
    </row>
    <row r="115" spans="1:29" s="26" customFormat="1" ht="17.850000000000001" customHeight="1">
      <c r="A115" s="28">
        <v>9</v>
      </c>
      <c r="B115" s="29" t="s">
        <v>465</v>
      </c>
      <c r="C115" s="30">
        <v>4</v>
      </c>
      <c r="D115" s="29"/>
      <c r="E115" s="34" t="s">
        <v>232</v>
      </c>
      <c r="F115" s="30">
        <v>17697</v>
      </c>
      <c r="G115" s="34">
        <v>2.9</v>
      </c>
      <c r="H115" s="31">
        <v>1</v>
      </c>
      <c r="I115" s="32">
        <f>F115*G115*H115</f>
        <v>51321.299999999996</v>
      </c>
      <c r="J115" s="34">
        <v>1.71</v>
      </c>
      <c r="K115" s="49">
        <f>I115*J115</f>
        <v>87759.422999999995</v>
      </c>
      <c r="L115" s="32"/>
      <c r="M115" s="32"/>
      <c r="N115" s="32">
        <v>10</v>
      </c>
      <c r="O115" s="32">
        <f>K115*N115/100</f>
        <v>8775.9423000000006</v>
      </c>
      <c r="P115" s="32"/>
      <c r="Q115" s="32"/>
      <c r="R115" s="32"/>
      <c r="S115" s="32"/>
      <c r="T115" s="32"/>
      <c r="U115" s="32"/>
      <c r="V115" s="32">
        <v>20</v>
      </c>
      <c r="W115" s="32">
        <f>(F115*V115)/100</f>
        <v>3539.4</v>
      </c>
      <c r="X115" s="32">
        <f t="shared" si="49"/>
        <v>12315.3423</v>
      </c>
      <c r="Y115" s="32">
        <f t="shared" si="50"/>
        <v>100074.7653</v>
      </c>
      <c r="Z115" s="50">
        <v>1.7350000000000001</v>
      </c>
      <c r="AA115" s="32">
        <f>Y115*Z115</f>
        <v>173629.71779550001</v>
      </c>
      <c r="AB115" s="39">
        <v>1</v>
      </c>
      <c r="AC115" s="40">
        <f>K115</f>
        <v>87759.422999999995</v>
      </c>
    </row>
    <row r="116" spans="1:29" s="26" customFormat="1" ht="17.850000000000001" customHeight="1">
      <c r="A116" s="28"/>
      <c r="B116" s="41" t="s">
        <v>22</v>
      </c>
      <c r="C116" s="42"/>
      <c r="D116" s="27"/>
      <c r="E116" s="32"/>
      <c r="F116" s="42"/>
      <c r="G116" s="42"/>
      <c r="H116" s="48">
        <f>SUM(H107:H115)</f>
        <v>8</v>
      </c>
      <c r="I116" s="44">
        <f>SUM(I107:I115)</f>
        <v>415702.52999999991</v>
      </c>
      <c r="J116" s="45"/>
      <c r="K116" s="44">
        <f>SUM(K107:K115)</f>
        <v>710851.32629999984</v>
      </c>
      <c r="L116" s="45"/>
      <c r="M116" s="44">
        <f>SUM(M107:M115)</f>
        <v>25117.352099999996</v>
      </c>
      <c r="N116" s="45"/>
      <c r="O116" s="44">
        <f>SUM(O107:O115)</f>
        <v>71085.132629999993</v>
      </c>
      <c r="P116" s="45"/>
      <c r="Q116" s="44">
        <f>SUM(Q107:Q115)</f>
        <v>0</v>
      </c>
      <c r="R116" s="45"/>
      <c r="S116" s="44">
        <f>SUM(S107:S115)</f>
        <v>0</v>
      </c>
      <c r="T116" s="45"/>
      <c r="U116" s="44">
        <f>SUM(U107:U115)</f>
        <v>0</v>
      </c>
      <c r="V116" s="32"/>
      <c r="W116" s="44">
        <f>SUM(W107:W115)</f>
        <v>15927.3</v>
      </c>
      <c r="X116" s="44">
        <f>SUM(X107:X115)</f>
        <v>112129.78473</v>
      </c>
      <c r="Y116" s="44">
        <f>SUM(Y107:Y115)</f>
        <v>822981.1110299998</v>
      </c>
      <c r="Z116" s="45"/>
      <c r="AA116" s="44">
        <f>SUM(AA107:AA115)</f>
        <v>1125165.3142859999</v>
      </c>
      <c r="AB116" s="48">
        <f>SUM(AB107:AB115)</f>
        <v>9</v>
      </c>
      <c r="AC116" s="44">
        <f>SUM(AC107:AC115)</f>
        <v>769119.61549999984</v>
      </c>
    </row>
    <row r="117" spans="1:29" s="26" customFormat="1" ht="17.850000000000001" customHeight="1" thickBot="1">
      <c r="A117" s="28"/>
      <c r="B117" s="65" t="s">
        <v>90</v>
      </c>
      <c r="C117" s="42"/>
      <c r="D117" s="42"/>
      <c r="E117" s="66"/>
      <c r="F117" s="67"/>
      <c r="G117" s="67"/>
      <c r="H117" s="43">
        <f>H78+H94+H105+H116</f>
        <v>24.25</v>
      </c>
      <c r="I117" s="44">
        <f>I78+I94+I105+I116</f>
        <v>1449649.7549999999</v>
      </c>
      <c r="J117" s="45"/>
      <c r="K117" s="44">
        <f>K78+K94+K105+K116</f>
        <v>3102080.5844999994</v>
      </c>
      <c r="L117" s="45"/>
      <c r="M117" s="44">
        <f>M78+M94+M105+M116</f>
        <v>513225.38789999997</v>
      </c>
      <c r="N117" s="45"/>
      <c r="O117" s="44">
        <f>O78+O94+O105+O116</f>
        <v>310208.05845000001</v>
      </c>
      <c r="P117" s="45"/>
      <c r="Q117" s="44">
        <f>Q78+Q94+Q105+Q116</f>
        <v>0</v>
      </c>
      <c r="R117" s="45"/>
      <c r="S117" s="44">
        <f>S78+S94+S105+S116</f>
        <v>247758</v>
      </c>
      <c r="T117" s="45"/>
      <c r="U117" s="44">
        <f>U78+U94+U105+U116</f>
        <v>21236.400000000001</v>
      </c>
      <c r="V117" s="32"/>
      <c r="W117" s="44">
        <f>W78+W94+W105+W116</f>
        <v>15927.3</v>
      </c>
      <c r="X117" s="44">
        <f>X78+X94+X105+X116</f>
        <v>1108355.1463499998</v>
      </c>
      <c r="Y117" s="44">
        <f>Y78+Y94+Y105+Y116</f>
        <v>4210435.7308499999</v>
      </c>
      <c r="Z117" s="45"/>
      <c r="AA117" s="44">
        <f>AA78+AA94+AA105+AA116</f>
        <v>4573726.6132859997</v>
      </c>
      <c r="AB117" s="48">
        <f>AB78+AB94+AB105+AB116</f>
        <v>20.5</v>
      </c>
      <c r="AC117" s="44">
        <f>AC78+AC94+AC105+AC116</f>
        <v>2562772.5049999994</v>
      </c>
    </row>
    <row r="118" spans="1:29" s="26" customFormat="1" ht="17.850000000000001" customHeight="1" thickBot="1">
      <c r="A118" s="292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</row>
    <row r="119" spans="1:29" s="26" customFormat="1" ht="17.850000000000001" customHeight="1">
      <c r="A119" s="262" t="s">
        <v>175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4"/>
    </row>
    <row r="120" spans="1:29" s="26" customFormat="1" ht="17.850000000000001" customHeight="1">
      <c r="A120" s="265" t="s">
        <v>14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7"/>
    </row>
    <row r="121" spans="1:29" s="26" customFormat="1" ht="17.850000000000001" customHeight="1">
      <c r="A121" s="28">
        <v>1</v>
      </c>
      <c r="B121" s="29" t="s">
        <v>176</v>
      </c>
      <c r="C121" s="30" t="s">
        <v>55</v>
      </c>
      <c r="D121" s="31" t="s">
        <v>20</v>
      </c>
      <c r="E121" s="32"/>
      <c r="F121" s="30">
        <v>17697</v>
      </c>
      <c r="G121" s="30">
        <v>5.77</v>
      </c>
      <c r="H121" s="33">
        <v>0.25</v>
      </c>
      <c r="I121" s="32">
        <f>F121*G121*H121</f>
        <v>25527.922499999997</v>
      </c>
      <c r="J121" s="34">
        <v>3.42</v>
      </c>
      <c r="K121" s="32">
        <f>I121*J121</f>
        <v>87305.494949999993</v>
      </c>
      <c r="L121" s="32">
        <v>25</v>
      </c>
      <c r="M121" s="32">
        <f>K121*L121/100</f>
        <v>21826.373737499998</v>
      </c>
      <c r="N121" s="32">
        <v>10</v>
      </c>
      <c r="O121" s="32">
        <f>K121*N121/100</f>
        <v>8730.5494949999993</v>
      </c>
      <c r="P121" s="32"/>
      <c r="Q121" s="32"/>
      <c r="R121" s="35"/>
      <c r="S121" s="35"/>
      <c r="T121" s="35"/>
      <c r="U121" s="32"/>
      <c r="V121" s="35"/>
      <c r="W121" s="35"/>
      <c r="X121" s="32">
        <f>W121+S121+U121+Q121+O121+M121</f>
        <v>30556.923232499998</v>
      </c>
      <c r="Y121" s="32">
        <f t="shared" ref="Y121:Y123" si="51">K121+X121</f>
        <v>117862.4181825</v>
      </c>
      <c r="Z121" s="34"/>
      <c r="AA121" s="32">
        <f>Y121</f>
        <v>117862.4181825</v>
      </c>
      <c r="AB121" s="36"/>
      <c r="AC121" s="37"/>
    </row>
    <row r="122" spans="1:29" s="26" customFormat="1" ht="17.850000000000001" customHeight="1">
      <c r="A122" s="28">
        <v>2</v>
      </c>
      <c r="B122" s="29" t="s">
        <v>177</v>
      </c>
      <c r="C122" s="30" t="s">
        <v>21</v>
      </c>
      <c r="D122" s="31" t="s">
        <v>20</v>
      </c>
      <c r="E122" s="32"/>
      <c r="F122" s="30">
        <v>17697</v>
      </c>
      <c r="G122" s="30">
        <v>4.7699999999999996</v>
      </c>
      <c r="H122" s="38">
        <v>1</v>
      </c>
      <c r="I122" s="32">
        <f>F122*G122*H122</f>
        <v>84414.689999999988</v>
      </c>
      <c r="J122" s="34">
        <v>3.42</v>
      </c>
      <c r="K122" s="32">
        <f>I122*J122</f>
        <v>288698.23979999998</v>
      </c>
      <c r="L122" s="32">
        <v>25</v>
      </c>
      <c r="M122" s="32">
        <f>K122*L122/100</f>
        <v>72174.559949999995</v>
      </c>
      <c r="N122" s="32">
        <v>10</v>
      </c>
      <c r="O122" s="32">
        <f>K122*N122/100</f>
        <v>28869.823980000001</v>
      </c>
      <c r="P122" s="32"/>
      <c r="Q122" s="32"/>
      <c r="R122" s="35">
        <v>200</v>
      </c>
      <c r="S122" s="32">
        <f>F122*H122*R122/100</f>
        <v>35394</v>
      </c>
      <c r="T122" s="35"/>
      <c r="U122" s="32"/>
      <c r="V122" s="32"/>
      <c r="W122" s="32"/>
      <c r="X122" s="32">
        <f>W122+S122+U122+Q122+O122+M122</f>
        <v>136438.38393000001</v>
      </c>
      <c r="Y122" s="32">
        <f t="shared" si="51"/>
        <v>425136.62372999999</v>
      </c>
      <c r="Z122" s="34"/>
      <c r="AA122" s="32">
        <f>Y122</f>
        <v>425136.62372999999</v>
      </c>
      <c r="AB122" s="39">
        <f t="shared" ref="AB122" si="52">H122</f>
        <v>1</v>
      </c>
      <c r="AC122" s="40">
        <f t="shared" ref="AC122" si="53">K122</f>
        <v>288698.23979999998</v>
      </c>
    </row>
    <row r="123" spans="1:29" s="26" customFormat="1" ht="17.850000000000001" customHeight="1">
      <c r="A123" s="28">
        <v>3</v>
      </c>
      <c r="B123" s="29" t="s">
        <v>177</v>
      </c>
      <c r="C123" s="30" t="s">
        <v>21</v>
      </c>
      <c r="D123" s="31" t="s">
        <v>20</v>
      </c>
      <c r="E123" s="32"/>
      <c r="F123" s="30">
        <v>17697</v>
      </c>
      <c r="G123" s="30">
        <v>4.7699999999999996</v>
      </c>
      <c r="H123" s="33">
        <v>0.25</v>
      </c>
      <c r="I123" s="32">
        <f>F123*G123*H123</f>
        <v>21103.672499999997</v>
      </c>
      <c r="J123" s="34">
        <v>3.42</v>
      </c>
      <c r="K123" s="32">
        <f>I123*J123</f>
        <v>72174.559949999995</v>
      </c>
      <c r="L123" s="32">
        <v>25</v>
      </c>
      <c r="M123" s="32">
        <f>K123*L123/100</f>
        <v>18043.639987499999</v>
      </c>
      <c r="N123" s="32">
        <v>10</v>
      </c>
      <c r="O123" s="32">
        <f>K123*N123/100</f>
        <v>7217.4559950000003</v>
      </c>
      <c r="P123" s="32"/>
      <c r="Q123" s="32"/>
      <c r="R123" s="35">
        <v>200</v>
      </c>
      <c r="S123" s="32">
        <f>F123*H123*R123/100</f>
        <v>8848.5</v>
      </c>
      <c r="T123" s="35"/>
      <c r="U123" s="32"/>
      <c r="V123" s="32"/>
      <c r="W123" s="32"/>
      <c r="X123" s="32">
        <f>W123+S123+U123+Q123+O123+M123</f>
        <v>34109.595982500003</v>
      </c>
      <c r="Y123" s="32">
        <f t="shared" si="51"/>
        <v>106284.1559325</v>
      </c>
      <c r="Z123" s="34"/>
      <c r="AA123" s="32">
        <f>Y123</f>
        <v>106284.1559325</v>
      </c>
      <c r="AB123" s="39"/>
      <c r="AC123" s="37"/>
    </row>
    <row r="124" spans="1:29" s="26" customFormat="1" ht="17.850000000000001" customHeight="1">
      <c r="A124" s="28"/>
      <c r="B124" s="41" t="s">
        <v>22</v>
      </c>
      <c r="C124" s="42"/>
      <c r="D124" s="27"/>
      <c r="E124" s="32"/>
      <c r="F124" s="42"/>
      <c r="G124" s="42"/>
      <c r="H124" s="48">
        <f>SUM(H121:H123)</f>
        <v>1.5</v>
      </c>
      <c r="I124" s="44">
        <f>SUM(I121:I123)</f>
        <v>131046.28499999999</v>
      </c>
      <c r="J124" s="45"/>
      <c r="K124" s="44">
        <f>SUM(K121:K123)</f>
        <v>448178.29469999997</v>
      </c>
      <c r="L124" s="45"/>
      <c r="M124" s="44">
        <f>SUM(M121:M123)</f>
        <v>112044.57367499999</v>
      </c>
      <c r="N124" s="45"/>
      <c r="O124" s="44">
        <f>SUM(O121:O123)</f>
        <v>44817.829469999997</v>
      </c>
      <c r="P124" s="45"/>
      <c r="Q124" s="44">
        <f>SUM(Q121:Q123)</f>
        <v>0</v>
      </c>
      <c r="R124" s="45"/>
      <c r="S124" s="44">
        <f>SUM(S121:S123)</f>
        <v>44242.5</v>
      </c>
      <c r="T124" s="45"/>
      <c r="U124" s="44">
        <f>SUM(U121:U123)</f>
        <v>0</v>
      </c>
      <c r="V124" s="45"/>
      <c r="W124" s="44">
        <f>SUM(W121:W123)</f>
        <v>0</v>
      </c>
      <c r="X124" s="44">
        <f>SUM(X121:X123)</f>
        <v>201104.90314500002</v>
      </c>
      <c r="Y124" s="44">
        <f>SUM(Y121:Y123)</f>
        <v>649283.19784500008</v>
      </c>
      <c r="Z124" s="45"/>
      <c r="AA124" s="44">
        <f>SUM(AA121:AA123)</f>
        <v>649283.19784500008</v>
      </c>
      <c r="AB124" s="46">
        <f>SUM(AB121:AB123)</f>
        <v>1</v>
      </c>
      <c r="AC124" s="44">
        <f>SUM(AC121:AC123)</f>
        <v>288698.23979999998</v>
      </c>
    </row>
    <row r="125" spans="1:29" s="26" customFormat="1" ht="17.850000000000001" customHeight="1">
      <c r="A125" s="265" t="s">
        <v>23</v>
      </c>
      <c r="B125" s="266"/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7"/>
    </row>
    <row r="126" spans="1:29" s="26" customFormat="1" ht="17.850000000000001" customHeight="1">
      <c r="A126" s="28">
        <v>1</v>
      </c>
      <c r="B126" s="29" t="s">
        <v>155</v>
      </c>
      <c r="C126" s="30" t="s">
        <v>30</v>
      </c>
      <c r="D126" s="31" t="s">
        <v>20</v>
      </c>
      <c r="E126" s="32" t="s">
        <v>18</v>
      </c>
      <c r="F126" s="30">
        <v>17697</v>
      </c>
      <c r="G126" s="30">
        <v>4.53</v>
      </c>
      <c r="H126" s="38">
        <v>1</v>
      </c>
      <c r="I126" s="32">
        <f t="shared" ref="I126:I132" si="54">F126*G126*H126</f>
        <v>80167.41</v>
      </c>
      <c r="J126" s="34">
        <v>2.34</v>
      </c>
      <c r="K126" s="32">
        <f t="shared" ref="K126:K132" si="55">I126*J126</f>
        <v>187591.73939999999</v>
      </c>
      <c r="L126" s="32">
        <v>25</v>
      </c>
      <c r="M126" s="32">
        <f t="shared" ref="M126:M132" si="56">K126*L126/100</f>
        <v>46897.934849999991</v>
      </c>
      <c r="N126" s="32">
        <v>10</v>
      </c>
      <c r="O126" s="32">
        <f t="shared" ref="O126:O132" si="57">K126*N126/100</f>
        <v>18759.173939999997</v>
      </c>
      <c r="P126" s="32"/>
      <c r="Q126" s="32"/>
      <c r="R126" s="35">
        <v>150</v>
      </c>
      <c r="S126" s="32">
        <f>F126*H126*R126/100</f>
        <v>26545.5</v>
      </c>
      <c r="T126" s="32"/>
      <c r="U126" s="32"/>
      <c r="V126" s="32"/>
      <c r="W126" s="32"/>
      <c r="X126" s="32">
        <f t="shared" ref="X126:X132" si="58">W126+S126+U126+Q126+O126+M126</f>
        <v>92202.608789999984</v>
      </c>
      <c r="Y126" s="32">
        <f t="shared" ref="Y126:Y132" si="59">K126+X126</f>
        <v>279794.34818999999</v>
      </c>
      <c r="Z126" s="34"/>
      <c r="AA126" s="32">
        <f t="shared" ref="AA126:AA132" si="60">Y126</f>
        <v>279794.34818999999</v>
      </c>
      <c r="AB126" s="39">
        <v>1</v>
      </c>
      <c r="AC126" s="40">
        <f t="shared" ref="AC126:AC132" si="61">K126</f>
        <v>187591.73939999999</v>
      </c>
    </row>
    <row r="127" spans="1:29" s="26" customFormat="1" ht="17.850000000000001" customHeight="1">
      <c r="A127" s="28">
        <v>2</v>
      </c>
      <c r="B127" s="29" t="s">
        <v>330</v>
      </c>
      <c r="C127" s="30" t="s">
        <v>31</v>
      </c>
      <c r="D127" s="34">
        <v>10.11</v>
      </c>
      <c r="E127" s="32"/>
      <c r="F127" s="30">
        <v>17697</v>
      </c>
      <c r="G127" s="30">
        <v>3.57</v>
      </c>
      <c r="H127" s="38">
        <v>1</v>
      </c>
      <c r="I127" s="32">
        <f t="shared" si="54"/>
        <v>63178.289999999994</v>
      </c>
      <c r="J127" s="34">
        <v>2.34</v>
      </c>
      <c r="K127" s="32">
        <f t="shared" si="55"/>
        <v>147837.19859999997</v>
      </c>
      <c r="L127" s="32">
        <v>25</v>
      </c>
      <c r="M127" s="32">
        <f t="shared" si="56"/>
        <v>36959.299649999994</v>
      </c>
      <c r="N127" s="32">
        <v>10</v>
      </c>
      <c r="O127" s="32">
        <f t="shared" si="57"/>
        <v>14783.719859999997</v>
      </c>
      <c r="P127" s="32"/>
      <c r="Q127" s="32"/>
      <c r="R127" s="35">
        <v>150</v>
      </c>
      <c r="S127" s="32">
        <f>F127*H127*R127/100</f>
        <v>26545.5</v>
      </c>
      <c r="T127" s="32"/>
      <c r="U127" s="32"/>
      <c r="V127" s="32"/>
      <c r="W127" s="32"/>
      <c r="X127" s="32">
        <f t="shared" si="58"/>
        <v>78288.519509999984</v>
      </c>
      <c r="Y127" s="32">
        <f t="shared" si="59"/>
        <v>226125.71810999996</v>
      </c>
      <c r="Z127" s="34"/>
      <c r="AA127" s="32">
        <f t="shared" si="60"/>
        <v>226125.71810999996</v>
      </c>
      <c r="AB127" s="39">
        <v>1</v>
      </c>
      <c r="AC127" s="40">
        <f t="shared" si="61"/>
        <v>147837.19859999997</v>
      </c>
    </row>
    <row r="128" spans="1:29" s="26" customFormat="1" ht="17.850000000000001" customHeight="1">
      <c r="A128" s="28">
        <v>3</v>
      </c>
      <c r="B128" s="29" t="s">
        <v>330</v>
      </c>
      <c r="C128" s="30" t="s">
        <v>31</v>
      </c>
      <c r="D128" s="31">
        <v>16.3</v>
      </c>
      <c r="E128" s="32"/>
      <c r="F128" s="30">
        <v>17697</v>
      </c>
      <c r="G128" s="30">
        <v>3.65</v>
      </c>
      <c r="H128" s="38">
        <v>1</v>
      </c>
      <c r="I128" s="32">
        <f t="shared" si="54"/>
        <v>64594.049999999996</v>
      </c>
      <c r="J128" s="34">
        <v>2.34</v>
      </c>
      <c r="K128" s="32">
        <f t="shared" si="55"/>
        <v>151150.07699999999</v>
      </c>
      <c r="L128" s="32">
        <v>25</v>
      </c>
      <c r="M128" s="32">
        <f t="shared" si="56"/>
        <v>37787.519249999998</v>
      </c>
      <c r="N128" s="32">
        <v>10</v>
      </c>
      <c r="O128" s="32">
        <f t="shared" si="57"/>
        <v>15115.0077</v>
      </c>
      <c r="P128" s="32"/>
      <c r="Q128" s="32"/>
      <c r="R128" s="35">
        <v>150</v>
      </c>
      <c r="S128" s="32">
        <f>F128*H128*R128/100</f>
        <v>26545.5</v>
      </c>
      <c r="T128" s="32"/>
      <c r="U128" s="32"/>
      <c r="V128" s="32"/>
      <c r="W128" s="32"/>
      <c r="X128" s="32">
        <f t="shared" si="58"/>
        <v>79448.026949999999</v>
      </c>
      <c r="Y128" s="32">
        <f t="shared" si="59"/>
        <v>230598.10394999999</v>
      </c>
      <c r="Z128" s="34"/>
      <c r="AA128" s="32">
        <f t="shared" si="60"/>
        <v>230598.10394999999</v>
      </c>
      <c r="AB128" s="39">
        <v>1</v>
      </c>
      <c r="AC128" s="40">
        <f t="shared" si="61"/>
        <v>151150.07699999999</v>
      </c>
    </row>
    <row r="129" spans="1:29" s="26" customFormat="1" ht="17.850000000000001" customHeight="1">
      <c r="A129" s="28">
        <v>4</v>
      </c>
      <c r="B129" s="29" t="s">
        <v>156</v>
      </c>
      <c r="C129" s="30" t="s">
        <v>29</v>
      </c>
      <c r="D129" s="31" t="s">
        <v>20</v>
      </c>
      <c r="E129" s="32" t="s">
        <v>46</v>
      </c>
      <c r="F129" s="30">
        <v>17697</v>
      </c>
      <c r="G129" s="30">
        <v>4.41</v>
      </c>
      <c r="H129" s="38">
        <v>1</v>
      </c>
      <c r="I129" s="32">
        <f t="shared" si="54"/>
        <v>78043.77</v>
      </c>
      <c r="J129" s="34">
        <v>2.34</v>
      </c>
      <c r="K129" s="32">
        <f t="shared" si="55"/>
        <v>182622.42180000001</v>
      </c>
      <c r="L129" s="32">
        <v>25</v>
      </c>
      <c r="M129" s="32">
        <f t="shared" si="56"/>
        <v>45655.605450000003</v>
      </c>
      <c r="N129" s="32">
        <v>10</v>
      </c>
      <c r="O129" s="32">
        <f t="shared" si="57"/>
        <v>18262.242180000001</v>
      </c>
      <c r="P129" s="32"/>
      <c r="Q129" s="32"/>
      <c r="R129" s="35">
        <v>150</v>
      </c>
      <c r="S129" s="32">
        <f>F129*H129*R129/100</f>
        <v>26545.5</v>
      </c>
      <c r="T129" s="32"/>
      <c r="U129" s="32"/>
      <c r="V129" s="32"/>
      <c r="W129" s="32"/>
      <c r="X129" s="32">
        <f t="shared" si="58"/>
        <v>90463.347630000004</v>
      </c>
      <c r="Y129" s="32">
        <f t="shared" si="59"/>
        <v>273085.76942999999</v>
      </c>
      <c r="Z129" s="34"/>
      <c r="AA129" s="32">
        <f t="shared" si="60"/>
        <v>273085.76942999999</v>
      </c>
      <c r="AB129" s="39">
        <v>1</v>
      </c>
      <c r="AC129" s="40">
        <f t="shared" si="61"/>
        <v>182622.42180000001</v>
      </c>
    </row>
    <row r="130" spans="1:29" s="26" customFormat="1" ht="17.850000000000001" customHeight="1">
      <c r="A130" s="28">
        <v>5</v>
      </c>
      <c r="B130" s="29" t="s">
        <v>234</v>
      </c>
      <c r="C130" s="30" t="s">
        <v>30</v>
      </c>
      <c r="D130" s="31" t="s">
        <v>20</v>
      </c>
      <c r="E130" s="32" t="s">
        <v>18</v>
      </c>
      <c r="F130" s="30">
        <v>17697</v>
      </c>
      <c r="G130" s="30">
        <v>4.53</v>
      </c>
      <c r="H130" s="38">
        <v>1</v>
      </c>
      <c r="I130" s="32">
        <f t="shared" si="54"/>
        <v>80167.41</v>
      </c>
      <c r="J130" s="34">
        <v>2.34</v>
      </c>
      <c r="K130" s="32">
        <f t="shared" si="55"/>
        <v>187591.73939999999</v>
      </c>
      <c r="L130" s="32">
        <v>25</v>
      </c>
      <c r="M130" s="32">
        <f t="shared" si="56"/>
        <v>46897.934849999991</v>
      </c>
      <c r="N130" s="32">
        <v>10</v>
      </c>
      <c r="O130" s="32">
        <f t="shared" si="57"/>
        <v>18759.173939999997</v>
      </c>
      <c r="P130" s="32"/>
      <c r="Q130" s="32"/>
      <c r="R130" s="32"/>
      <c r="S130" s="32"/>
      <c r="T130" s="32"/>
      <c r="U130" s="32"/>
      <c r="V130" s="32"/>
      <c r="W130" s="32"/>
      <c r="X130" s="32">
        <f t="shared" si="58"/>
        <v>65657.108789999984</v>
      </c>
      <c r="Y130" s="32">
        <f t="shared" si="59"/>
        <v>253248.84818999999</v>
      </c>
      <c r="Z130" s="34"/>
      <c r="AA130" s="32">
        <f t="shared" si="60"/>
        <v>253248.84818999999</v>
      </c>
      <c r="AB130" s="39">
        <v>1</v>
      </c>
      <c r="AC130" s="40">
        <f t="shared" si="61"/>
        <v>187591.73939999999</v>
      </c>
    </row>
    <row r="131" spans="1:29" s="26" customFormat="1" ht="17.850000000000001" customHeight="1">
      <c r="A131" s="28">
        <v>6</v>
      </c>
      <c r="B131" s="29" t="s">
        <v>331</v>
      </c>
      <c r="C131" s="30" t="s">
        <v>31</v>
      </c>
      <c r="D131" s="31" t="s">
        <v>20</v>
      </c>
      <c r="E131" s="32"/>
      <c r="F131" s="30">
        <v>17697</v>
      </c>
      <c r="G131" s="30">
        <v>3.73</v>
      </c>
      <c r="H131" s="33">
        <v>0.75</v>
      </c>
      <c r="I131" s="32">
        <f t="shared" si="54"/>
        <v>49507.357499999998</v>
      </c>
      <c r="J131" s="34">
        <v>2.34</v>
      </c>
      <c r="K131" s="32">
        <f t="shared" si="55"/>
        <v>115847.21654999998</v>
      </c>
      <c r="L131" s="32">
        <v>25</v>
      </c>
      <c r="M131" s="32">
        <f t="shared" si="56"/>
        <v>28961.804137499992</v>
      </c>
      <c r="N131" s="32">
        <v>10</v>
      </c>
      <c r="O131" s="32">
        <f t="shared" si="57"/>
        <v>11584.721654999999</v>
      </c>
      <c r="P131" s="32"/>
      <c r="Q131" s="32"/>
      <c r="R131" s="32"/>
      <c r="S131" s="32"/>
      <c r="T131" s="32"/>
      <c r="U131" s="32"/>
      <c r="V131" s="32"/>
      <c r="W131" s="32"/>
      <c r="X131" s="32">
        <f t="shared" si="58"/>
        <v>40546.52579249999</v>
      </c>
      <c r="Y131" s="32">
        <f t="shared" si="59"/>
        <v>156393.74234249996</v>
      </c>
      <c r="Z131" s="34"/>
      <c r="AA131" s="32">
        <f t="shared" si="60"/>
        <v>156393.74234249996</v>
      </c>
      <c r="AB131" s="36">
        <v>0.75</v>
      </c>
      <c r="AC131" s="40">
        <f t="shared" si="61"/>
        <v>115847.21654999998</v>
      </c>
    </row>
    <row r="132" spans="1:29" s="26" customFormat="1" ht="17.850000000000001" customHeight="1">
      <c r="A132" s="28">
        <v>7</v>
      </c>
      <c r="B132" s="29" t="s">
        <v>515</v>
      </c>
      <c r="C132" s="30" t="s">
        <v>31</v>
      </c>
      <c r="D132" s="31">
        <v>22.5</v>
      </c>
      <c r="E132" s="32"/>
      <c r="F132" s="30">
        <v>17697</v>
      </c>
      <c r="G132" s="30">
        <v>3.69</v>
      </c>
      <c r="H132" s="38">
        <v>1</v>
      </c>
      <c r="I132" s="32">
        <f t="shared" si="54"/>
        <v>65301.93</v>
      </c>
      <c r="J132" s="34">
        <v>2.34</v>
      </c>
      <c r="K132" s="32">
        <f t="shared" si="55"/>
        <v>152806.51619999998</v>
      </c>
      <c r="L132" s="32">
        <v>25</v>
      </c>
      <c r="M132" s="32">
        <f t="shared" si="56"/>
        <v>38201.629049999996</v>
      </c>
      <c r="N132" s="32">
        <v>10</v>
      </c>
      <c r="O132" s="32">
        <f t="shared" si="57"/>
        <v>15280.651619999997</v>
      </c>
      <c r="P132" s="32"/>
      <c r="Q132" s="32"/>
      <c r="R132" s="35">
        <v>150</v>
      </c>
      <c r="S132" s="32">
        <f>F132*H132*R132/100</f>
        <v>26545.5</v>
      </c>
      <c r="T132" s="32"/>
      <c r="U132" s="32"/>
      <c r="V132" s="32"/>
      <c r="W132" s="32"/>
      <c r="X132" s="32">
        <f t="shared" si="58"/>
        <v>80027.780669999993</v>
      </c>
      <c r="Y132" s="32">
        <f t="shared" si="59"/>
        <v>232834.29686999996</v>
      </c>
      <c r="Z132" s="34"/>
      <c r="AA132" s="32">
        <f t="shared" si="60"/>
        <v>232834.29686999996</v>
      </c>
      <c r="AB132" s="39">
        <v>1</v>
      </c>
      <c r="AC132" s="40">
        <f t="shared" si="61"/>
        <v>152806.51619999998</v>
      </c>
    </row>
    <row r="133" spans="1:29" s="26" customFormat="1" ht="17.850000000000001" customHeight="1">
      <c r="A133" s="28"/>
      <c r="B133" s="41" t="s">
        <v>22</v>
      </c>
      <c r="C133" s="42"/>
      <c r="D133" s="27"/>
      <c r="E133" s="32"/>
      <c r="F133" s="42"/>
      <c r="G133" s="42"/>
      <c r="H133" s="68">
        <f>SUM(H126:H132)</f>
        <v>6.75</v>
      </c>
      <c r="I133" s="44">
        <f>SUM(I126:I132)</f>
        <v>480960.21750000003</v>
      </c>
      <c r="J133" s="45"/>
      <c r="K133" s="44">
        <f>SUM(K126:K132)</f>
        <v>1125446.9089500001</v>
      </c>
      <c r="L133" s="45"/>
      <c r="M133" s="44">
        <f>SUM(M126:M132)</f>
        <v>281361.72723750002</v>
      </c>
      <c r="N133" s="45"/>
      <c r="O133" s="44">
        <f>SUM(O126:O132)</f>
        <v>112544.69089499998</v>
      </c>
      <c r="P133" s="45"/>
      <c r="Q133" s="44">
        <f>SUM(Q126:Q132)</f>
        <v>0</v>
      </c>
      <c r="R133" s="45"/>
      <c r="S133" s="44">
        <f>SUM(S126:S132)</f>
        <v>132727.5</v>
      </c>
      <c r="T133" s="45"/>
      <c r="U133" s="44">
        <f>SUM(U126:U132)</f>
        <v>0</v>
      </c>
      <c r="V133" s="45"/>
      <c r="W133" s="44">
        <f>SUM(W126:W132)</f>
        <v>0</v>
      </c>
      <c r="X133" s="44">
        <f>SUM(X126:X132)</f>
        <v>526633.91813249991</v>
      </c>
      <c r="Y133" s="44">
        <f>SUM(Y126:Y132)</f>
        <v>1652080.8270824999</v>
      </c>
      <c r="Z133" s="45"/>
      <c r="AA133" s="44">
        <f>SUM(AA126:AA132)</f>
        <v>1652080.8270824999</v>
      </c>
      <c r="AB133" s="43">
        <f>SUM(AB126:AB132)</f>
        <v>6.75</v>
      </c>
      <c r="AC133" s="44">
        <f>SUM(AC126:AC132)</f>
        <v>1125446.9089500001</v>
      </c>
    </row>
    <row r="134" spans="1:29" s="26" customFormat="1" ht="17.850000000000001" customHeight="1">
      <c r="A134" s="265" t="s">
        <v>32</v>
      </c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7"/>
    </row>
    <row r="135" spans="1:29" s="26" customFormat="1" ht="17.850000000000001" customHeight="1">
      <c r="A135" s="28">
        <v>1</v>
      </c>
      <c r="B135" s="29" t="s">
        <v>167</v>
      </c>
      <c r="C135" s="30">
        <v>4</v>
      </c>
      <c r="D135" s="30"/>
      <c r="E135" s="32"/>
      <c r="F135" s="30">
        <v>17697</v>
      </c>
      <c r="G135" s="34">
        <v>2.9</v>
      </c>
      <c r="H135" s="38">
        <v>1</v>
      </c>
      <c r="I135" s="32">
        <f>F135*G135*H135</f>
        <v>51321.299999999996</v>
      </c>
      <c r="J135" s="34">
        <v>1.71</v>
      </c>
      <c r="K135" s="49">
        <f>I135*J135</f>
        <v>87759.422999999995</v>
      </c>
      <c r="L135" s="32"/>
      <c r="M135" s="32"/>
      <c r="N135" s="32">
        <v>10</v>
      </c>
      <c r="O135" s="32">
        <f>K135*N135/100</f>
        <v>8775.9423000000006</v>
      </c>
      <c r="P135" s="32"/>
      <c r="Q135" s="32"/>
      <c r="R135" s="32"/>
      <c r="S135" s="32"/>
      <c r="T135" s="32">
        <v>30</v>
      </c>
      <c r="U135" s="32">
        <f>F135*H135*T135/100</f>
        <v>5309.1</v>
      </c>
      <c r="V135" s="32"/>
      <c r="W135" s="32"/>
      <c r="X135" s="32">
        <f>W135+S135+U135+Q135+O135+M135</f>
        <v>14085.042300000001</v>
      </c>
      <c r="Y135" s="32">
        <f t="shared" ref="Y135:Y136" si="62">K135+X135</f>
        <v>101844.4653</v>
      </c>
      <c r="Z135" s="34">
        <v>1.1499999999999999</v>
      </c>
      <c r="AA135" s="32">
        <f>Y135*Z135</f>
        <v>117121.13509499999</v>
      </c>
      <c r="AB135" s="39">
        <v>1</v>
      </c>
      <c r="AC135" s="40">
        <f>K135</f>
        <v>87759.422999999995</v>
      </c>
    </row>
    <row r="136" spans="1:29" s="26" customFormat="1" ht="17.850000000000001" customHeight="1">
      <c r="A136" s="28">
        <v>2</v>
      </c>
      <c r="B136" s="29" t="s">
        <v>178</v>
      </c>
      <c r="C136" s="30">
        <v>4</v>
      </c>
      <c r="D136" s="34"/>
      <c r="E136" s="32"/>
      <c r="F136" s="30">
        <v>17697</v>
      </c>
      <c r="G136" s="34">
        <v>2.9</v>
      </c>
      <c r="H136" s="33">
        <v>0.25</v>
      </c>
      <c r="I136" s="32">
        <f>F136*G136*H136</f>
        <v>12830.324999999999</v>
      </c>
      <c r="J136" s="34">
        <v>1.71</v>
      </c>
      <c r="K136" s="49">
        <f>I136*J136</f>
        <v>21939.855749999999</v>
      </c>
      <c r="L136" s="32"/>
      <c r="M136" s="32"/>
      <c r="N136" s="32">
        <v>10</v>
      </c>
      <c r="O136" s="32">
        <f>K136*N136/100</f>
        <v>2193.9855750000002</v>
      </c>
      <c r="P136" s="32"/>
      <c r="Q136" s="32"/>
      <c r="R136" s="32"/>
      <c r="S136" s="32"/>
      <c r="T136" s="32"/>
      <c r="U136" s="32"/>
      <c r="V136" s="32"/>
      <c r="W136" s="32"/>
      <c r="X136" s="32">
        <f>W136+S136+U136+Q136+O136+M136</f>
        <v>2193.9855750000002</v>
      </c>
      <c r="Y136" s="32">
        <f t="shared" si="62"/>
        <v>24133.841324999998</v>
      </c>
      <c r="Z136" s="31">
        <v>1</v>
      </c>
      <c r="AA136" s="32">
        <f>Y136*Z136</f>
        <v>24133.841324999998</v>
      </c>
      <c r="AB136" s="36">
        <v>0.25</v>
      </c>
      <c r="AC136" s="40">
        <f>K136</f>
        <v>21939.855749999999</v>
      </c>
    </row>
    <row r="137" spans="1:29" s="26" customFormat="1" ht="17.850000000000001" customHeight="1">
      <c r="A137" s="28"/>
      <c r="B137" s="41" t="s">
        <v>22</v>
      </c>
      <c r="C137" s="42"/>
      <c r="D137" s="27"/>
      <c r="E137" s="32"/>
      <c r="F137" s="42"/>
      <c r="G137" s="42"/>
      <c r="H137" s="68">
        <f>SUM(H135:H136)</f>
        <v>1.25</v>
      </c>
      <c r="I137" s="44">
        <f>SUM(I135:I136)</f>
        <v>64151.624999999993</v>
      </c>
      <c r="J137" s="45"/>
      <c r="K137" s="44">
        <f>SUM(K135:K136)</f>
        <v>109699.27875</v>
      </c>
      <c r="L137" s="45"/>
      <c r="M137" s="44">
        <f>SUM(M135:M136)</f>
        <v>0</v>
      </c>
      <c r="N137" s="45"/>
      <c r="O137" s="44">
        <f>SUM(O135:O136)</f>
        <v>10969.927875000001</v>
      </c>
      <c r="P137" s="45"/>
      <c r="Q137" s="44">
        <f>SUM(Q135:Q136)</f>
        <v>0</v>
      </c>
      <c r="R137" s="32"/>
      <c r="S137" s="44">
        <f>SUM(S135:S136)</f>
        <v>0</v>
      </c>
      <c r="T137" s="32"/>
      <c r="U137" s="44">
        <f>SUM(U135:U136)</f>
        <v>5309.1</v>
      </c>
      <c r="V137" s="32"/>
      <c r="W137" s="44">
        <f>SUM(W135:W136)</f>
        <v>0</v>
      </c>
      <c r="X137" s="44">
        <f>SUM(X135:X136)</f>
        <v>16279.027875000002</v>
      </c>
      <c r="Y137" s="44">
        <f>SUM(Y135:Y136)</f>
        <v>125978.306625</v>
      </c>
      <c r="Z137" s="45"/>
      <c r="AA137" s="44">
        <f>SUM(AA135:AA136)</f>
        <v>141254.97641999999</v>
      </c>
      <c r="AB137" s="68">
        <f>SUM(AB135:AB136)</f>
        <v>1.25</v>
      </c>
      <c r="AC137" s="44">
        <f>SUM(AC135:AC136)</f>
        <v>109699.27875</v>
      </c>
    </row>
    <row r="138" spans="1:29" s="26" customFormat="1" ht="17.850000000000001" customHeight="1">
      <c r="A138" s="265" t="s">
        <v>34</v>
      </c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7"/>
    </row>
    <row r="139" spans="1:29" s="26" customFormat="1" ht="17.850000000000001" customHeight="1">
      <c r="A139" s="28">
        <v>1</v>
      </c>
      <c r="B139" s="29" t="s">
        <v>325</v>
      </c>
      <c r="C139" s="30" t="s">
        <v>256</v>
      </c>
      <c r="D139" s="31" t="s">
        <v>20</v>
      </c>
      <c r="E139" s="32"/>
      <c r="F139" s="30">
        <v>17697</v>
      </c>
      <c r="G139" s="30">
        <v>4.7300000000000004</v>
      </c>
      <c r="H139" s="31">
        <v>1</v>
      </c>
      <c r="I139" s="32">
        <f>F139*G139*H139</f>
        <v>83706.810000000012</v>
      </c>
      <c r="J139" s="34">
        <v>1.71</v>
      </c>
      <c r="K139" s="49">
        <f>I139*J139</f>
        <v>143138.64510000002</v>
      </c>
      <c r="L139" s="32">
        <v>25</v>
      </c>
      <c r="M139" s="32">
        <f>K139*L139/100</f>
        <v>35784.661275000006</v>
      </c>
      <c r="N139" s="32">
        <v>10</v>
      </c>
      <c r="O139" s="32">
        <f>K139*N139/100</f>
        <v>14313.864510000003</v>
      </c>
      <c r="P139" s="32"/>
      <c r="Q139" s="32"/>
      <c r="R139" s="32"/>
      <c r="S139" s="32"/>
      <c r="T139" s="32"/>
      <c r="U139" s="32"/>
      <c r="V139" s="32"/>
      <c r="W139" s="32"/>
      <c r="X139" s="32">
        <f>W139+S139+U139+Q139+O139+M139</f>
        <v>50098.525785000005</v>
      </c>
      <c r="Y139" s="32">
        <f t="shared" ref="Y139:Y141" si="63">K139+X139</f>
        <v>193237.17088500003</v>
      </c>
      <c r="Z139" s="34">
        <v>1.1499999999999999</v>
      </c>
      <c r="AA139" s="32">
        <f>Y139*Z139</f>
        <v>222222.74651775003</v>
      </c>
      <c r="AB139" s="39">
        <v>1</v>
      </c>
      <c r="AC139" s="40">
        <f>K139</f>
        <v>143138.64510000002</v>
      </c>
    </row>
    <row r="140" spans="1:29" s="26" customFormat="1" ht="17.850000000000001" customHeight="1">
      <c r="A140" s="28">
        <v>2</v>
      </c>
      <c r="B140" s="29" t="s">
        <v>89</v>
      </c>
      <c r="C140" s="30" t="s">
        <v>173</v>
      </c>
      <c r="D140" s="31">
        <v>16.5</v>
      </c>
      <c r="E140" s="34"/>
      <c r="F140" s="30">
        <v>17697</v>
      </c>
      <c r="G140" s="30">
        <v>3.22</v>
      </c>
      <c r="H140" s="31">
        <v>1</v>
      </c>
      <c r="I140" s="32">
        <f>F140*G140*H140</f>
        <v>56984.340000000004</v>
      </c>
      <c r="J140" s="34">
        <v>1.71</v>
      </c>
      <c r="K140" s="49">
        <f>I140*J140</f>
        <v>97443.221400000009</v>
      </c>
      <c r="L140" s="32"/>
      <c r="M140" s="32"/>
      <c r="N140" s="32">
        <v>10</v>
      </c>
      <c r="O140" s="32">
        <f>K140*N140/100</f>
        <v>9744.322140000002</v>
      </c>
      <c r="P140" s="32"/>
      <c r="Q140" s="32"/>
      <c r="R140" s="32"/>
      <c r="S140" s="32"/>
      <c r="T140" s="32"/>
      <c r="U140" s="32"/>
      <c r="V140" s="32"/>
      <c r="W140" s="32"/>
      <c r="X140" s="32">
        <f>W140+S140+U140+Q140+O140+M140</f>
        <v>9744.322140000002</v>
      </c>
      <c r="Y140" s="32">
        <f t="shared" si="63"/>
        <v>107187.54354000001</v>
      </c>
      <c r="Z140" s="34">
        <v>1.1499999999999999</v>
      </c>
      <c r="AA140" s="32">
        <f>Y140*Z140</f>
        <v>123265.67507100001</v>
      </c>
      <c r="AB140" s="39">
        <v>1</v>
      </c>
      <c r="AC140" s="40">
        <f>K140</f>
        <v>97443.221400000009</v>
      </c>
    </row>
    <row r="141" spans="1:29" s="26" customFormat="1" ht="17.850000000000001" customHeight="1">
      <c r="A141" s="28">
        <v>3</v>
      </c>
      <c r="B141" s="29" t="s">
        <v>172</v>
      </c>
      <c r="C141" s="30">
        <v>4</v>
      </c>
      <c r="D141" s="29"/>
      <c r="E141" s="34" t="s">
        <v>232</v>
      </c>
      <c r="F141" s="30">
        <v>17697</v>
      </c>
      <c r="G141" s="34">
        <v>2.9</v>
      </c>
      <c r="H141" s="31">
        <v>1</v>
      </c>
      <c r="I141" s="32">
        <f>F141*G141*H141</f>
        <v>51321.299999999996</v>
      </c>
      <c r="J141" s="34">
        <v>1.71</v>
      </c>
      <c r="K141" s="49">
        <f>I141*J141</f>
        <v>87759.422999999995</v>
      </c>
      <c r="L141" s="32"/>
      <c r="M141" s="32"/>
      <c r="N141" s="32">
        <v>10</v>
      </c>
      <c r="O141" s="32">
        <f>K141*N141/100</f>
        <v>8775.9423000000006</v>
      </c>
      <c r="P141" s="32"/>
      <c r="Q141" s="32"/>
      <c r="R141" s="32"/>
      <c r="S141" s="32"/>
      <c r="T141" s="32"/>
      <c r="U141" s="32"/>
      <c r="V141" s="32">
        <v>20</v>
      </c>
      <c r="W141" s="32">
        <f>(F141*V141)/100</f>
        <v>3539.4</v>
      </c>
      <c r="X141" s="32">
        <f>W141+S141+U141+Q141+O141+M141</f>
        <v>12315.3423</v>
      </c>
      <c r="Y141" s="32">
        <f t="shared" si="63"/>
        <v>100074.7653</v>
      </c>
      <c r="Z141" s="50">
        <v>1.7350000000000001</v>
      </c>
      <c r="AA141" s="32">
        <f>Y141*Z141</f>
        <v>173629.71779550001</v>
      </c>
      <c r="AB141" s="39">
        <v>1</v>
      </c>
      <c r="AC141" s="40">
        <f>K141</f>
        <v>87759.422999999995</v>
      </c>
    </row>
    <row r="142" spans="1:29" s="26" customFormat="1" ht="17.850000000000001" customHeight="1">
      <c r="A142" s="28"/>
      <c r="B142" s="41" t="s">
        <v>22</v>
      </c>
      <c r="C142" s="42"/>
      <c r="D142" s="27"/>
      <c r="E142" s="32"/>
      <c r="F142" s="42"/>
      <c r="G142" s="42"/>
      <c r="H142" s="46">
        <f>SUM(H139:H141)</f>
        <v>3</v>
      </c>
      <c r="I142" s="44">
        <f>SUM(I139:I141)</f>
        <v>192012.45</v>
      </c>
      <c r="J142" s="45"/>
      <c r="K142" s="44">
        <f>SUM(K139:K141)</f>
        <v>328341.28950000001</v>
      </c>
      <c r="L142" s="45"/>
      <c r="M142" s="44">
        <f>SUM(M139:M141)</f>
        <v>35784.661275000006</v>
      </c>
      <c r="N142" s="45"/>
      <c r="O142" s="44">
        <f>SUM(O139:O141)</f>
        <v>32834.128950000006</v>
      </c>
      <c r="P142" s="45"/>
      <c r="Q142" s="44">
        <f>SUM(Q139:Q141)</f>
        <v>0</v>
      </c>
      <c r="R142" s="32"/>
      <c r="S142" s="44">
        <f>SUM(S139:S141)</f>
        <v>0</v>
      </c>
      <c r="T142" s="32"/>
      <c r="U142" s="44">
        <f>SUM(U139:U141)</f>
        <v>0</v>
      </c>
      <c r="V142" s="32"/>
      <c r="W142" s="44">
        <f>SUM(W139:W141)</f>
        <v>3539.4</v>
      </c>
      <c r="X142" s="44">
        <f>SUM(X139:X141)</f>
        <v>72158.190225000013</v>
      </c>
      <c r="Y142" s="44">
        <f>SUM(Y139:Y141)</f>
        <v>400499.47972499998</v>
      </c>
      <c r="Z142" s="45"/>
      <c r="AA142" s="44">
        <f>SUM(AA139:AA141)</f>
        <v>519118.13938425004</v>
      </c>
      <c r="AB142" s="48">
        <f>SUM(AB139:AB141)</f>
        <v>3</v>
      </c>
      <c r="AC142" s="44">
        <f>SUM(AC139:AC141)</f>
        <v>328341.28950000001</v>
      </c>
    </row>
    <row r="143" spans="1:29" s="26" customFormat="1" ht="17.850000000000001" customHeight="1">
      <c r="A143" s="28"/>
      <c r="B143" s="65" t="s">
        <v>90</v>
      </c>
      <c r="C143" s="42"/>
      <c r="D143" s="42"/>
      <c r="E143" s="66"/>
      <c r="F143" s="67"/>
      <c r="G143" s="67"/>
      <c r="H143" s="51">
        <f>H124+H133+H137+H142</f>
        <v>12.5</v>
      </c>
      <c r="I143" s="44">
        <f>I124+I133+I137+I142</f>
        <v>868170.57750000013</v>
      </c>
      <c r="J143" s="45"/>
      <c r="K143" s="44">
        <f>K124+K133+K137+K142</f>
        <v>2011665.7719000001</v>
      </c>
      <c r="L143" s="45"/>
      <c r="M143" s="44">
        <f>M124+M133+M137+M142</f>
        <v>429190.96218750003</v>
      </c>
      <c r="N143" s="45"/>
      <c r="O143" s="44">
        <f>O124+O133+O137+O142</f>
        <v>201166.57718999998</v>
      </c>
      <c r="P143" s="45"/>
      <c r="Q143" s="44">
        <f>Q124+Q133+Q137+Q142</f>
        <v>0</v>
      </c>
      <c r="R143" s="32"/>
      <c r="S143" s="44">
        <f>S124+S133+S137+S142</f>
        <v>176970</v>
      </c>
      <c r="T143" s="32"/>
      <c r="U143" s="44">
        <f>U124+U133+U137+U142</f>
        <v>5309.1</v>
      </c>
      <c r="V143" s="32"/>
      <c r="W143" s="44">
        <f>W124+W133+W137+W142</f>
        <v>3539.4</v>
      </c>
      <c r="X143" s="44">
        <f>X124+X133+X137+X142</f>
        <v>816176.03937749995</v>
      </c>
      <c r="Y143" s="44">
        <f>Y124+Y133+Y137+Y142</f>
        <v>2827841.8112774999</v>
      </c>
      <c r="Z143" s="45"/>
      <c r="AA143" s="44">
        <f>AA124+AA133+AA137+AA142</f>
        <v>2961737.1407317501</v>
      </c>
      <c r="AB143" s="48">
        <f>AB124+AB133+AB137+AB142</f>
        <v>12</v>
      </c>
      <c r="AC143" s="44">
        <f>AC124+AC133+AC137+AC142</f>
        <v>1852185.7170000002</v>
      </c>
    </row>
    <row r="144" spans="1:29" ht="17.850000000000001" customHeight="1" thickBot="1">
      <c r="A144" s="260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</row>
    <row r="145" spans="1:29" s="26" customFormat="1" ht="17.850000000000001" customHeight="1">
      <c r="A145" s="262" t="s">
        <v>541</v>
      </c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4"/>
    </row>
    <row r="146" spans="1:29" s="26" customFormat="1" ht="17.850000000000001" customHeight="1">
      <c r="A146" s="268" t="s">
        <v>14</v>
      </c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70"/>
    </row>
    <row r="147" spans="1:29" s="26" customFormat="1" ht="17.850000000000001" customHeight="1">
      <c r="A147" s="69">
        <v>1</v>
      </c>
      <c r="B147" s="29" t="s">
        <v>240</v>
      </c>
      <c r="C147" s="30" t="s">
        <v>55</v>
      </c>
      <c r="D147" s="34" t="s">
        <v>20</v>
      </c>
      <c r="E147" s="32"/>
      <c r="F147" s="30">
        <v>17697</v>
      </c>
      <c r="G147" s="30">
        <v>5.77</v>
      </c>
      <c r="H147" s="33">
        <v>0.25</v>
      </c>
      <c r="I147" s="32">
        <f>F147*G147*H147</f>
        <v>25527.922499999997</v>
      </c>
      <c r="J147" s="34">
        <v>3.42</v>
      </c>
      <c r="K147" s="32">
        <f>I147*J147</f>
        <v>87305.494949999993</v>
      </c>
      <c r="L147" s="32">
        <v>25</v>
      </c>
      <c r="M147" s="32">
        <f>K147*L147/100</f>
        <v>21826.373737499998</v>
      </c>
      <c r="N147" s="32">
        <v>10</v>
      </c>
      <c r="O147" s="32">
        <f>K147*N147/100</f>
        <v>8730.5494949999993</v>
      </c>
      <c r="P147" s="35"/>
      <c r="Q147" s="32"/>
      <c r="R147" s="35"/>
      <c r="S147" s="32"/>
      <c r="T147" s="32"/>
      <c r="U147" s="32"/>
      <c r="V147" s="32"/>
      <c r="W147" s="32"/>
      <c r="X147" s="32">
        <f>W147+S147+U147+Q147+O147+M147</f>
        <v>30556.923232499998</v>
      </c>
      <c r="Y147" s="32">
        <f t="shared" ref="Y147:Y149" si="64">K147+X147</f>
        <v>117862.4181825</v>
      </c>
      <c r="Z147" s="34"/>
      <c r="AA147" s="32">
        <f>Y147</f>
        <v>117862.4181825</v>
      </c>
      <c r="AB147" s="36"/>
      <c r="AC147" s="37"/>
    </row>
    <row r="148" spans="1:29" s="26" customFormat="1" ht="17.850000000000001" customHeight="1">
      <c r="A148" s="28">
        <v>2</v>
      </c>
      <c r="B148" s="29" t="s">
        <v>177</v>
      </c>
      <c r="C148" s="30" t="s">
        <v>19</v>
      </c>
      <c r="D148" s="34" t="s">
        <v>20</v>
      </c>
      <c r="E148" s="32" t="s">
        <v>18</v>
      </c>
      <c r="F148" s="30">
        <v>17697</v>
      </c>
      <c r="G148" s="30">
        <v>5.99</v>
      </c>
      <c r="H148" s="33">
        <v>0.25</v>
      </c>
      <c r="I148" s="32">
        <f>F148*G148*H148</f>
        <v>26501.2575</v>
      </c>
      <c r="J148" s="34">
        <v>3.42</v>
      </c>
      <c r="K148" s="32">
        <f>I148*J148</f>
        <v>90634.30064999999</v>
      </c>
      <c r="L148" s="32">
        <v>25</v>
      </c>
      <c r="M148" s="32">
        <f>K148*L148/100</f>
        <v>22658.575162499998</v>
      </c>
      <c r="N148" s="32">
        <v>10</v>
      </c>
      <c r="O148" s="32">
        <f>K148*N148/100</f>
        <v>9063.4300649999986</v>
      </c>
      <c r="P148" s="35"/>
      <c r="Q148" s="32"/>
      <c r="R148" s="35">
        <v>200</v>
      </c>
      <c r="S148" s="32">
        <f>F148*H148*R148/100</f>
        <v>8848.5</v>
      </c>
      <c r="T148" s="32"/>
      <c r="U148" s="32"/>
      <c r="V148" s="32"/>
      <c r="W148" s="32"/>
      <c r="X148" s="32">
        <f>W148+S148+U148+Q148+O148+M148</f>
        <v>40570.505227499998</v>
      </c>
      <c r="Y148" s="32">
        <f t="shared" si="64"/>
        <v>131204.80587749998</v>
      </c>
      <c r="Z148" s="34"/>
      <c r="AA148" s="32">
        <f>Y148</f>
        <v>131204.80587749998</v>
      </c>
      <c r="AB148" s="36"/>
      <c r="AC148" s="37"/>
    </row>
    <row r="149" spans="1:29" s="26" customFormat="1" ht="17.850000000000001" customHeight="1">
      <c r="A149" s="28">
        <v>3</v>
      </c>
      <c r="B149" s="29" t="s">
        <v>177</v>
      </c>
      <c r="C149" s="30" t="s">
        <v>19</v>
      </c>
      <c r="D149" s="34" t="s">
        <v>20</v>
      </c>
      <c r="E149" s="32" t="s">
        <v>18</v>
      </c>
      <c r="F149" s="30">
        <v>17697</v>
      </c>
      <c r="G149" s="30">
        <v>5.99</v>
      </c>
      <c r="H149" s="38">
        <v>1</v>
      </c>
      <c r="I149" s="32">
        <f>F149*G149*H149</f>
        <v>106005.03</v>
      </c>
      <c r="J149" s="34">
        <v>3.42</v>
      </c>
      <c r="K149" s="32">
        <f>I149*J149</f>
        <v>362537.20259999996</v>
      </c>
      <c r="L149" s="32">
        <v>25</v>
      </c>
      <c r="M149" s="32">
        <f>K149*L149/100</f>
        <v>90634.30064999999</v>
      </c>
      <c r="N149" s="32">
        <v>10</v>
      </c>
      <c r="O149" s="32">
        <f>K149*N149/100</f>
        <v>36253.720259999995</v>
      </c>
      <c r="P149" s="35"/>
      <c r="Q149" s="32"/>
      <c r="R149" s="35">
        <v>200</v>
      </c>
      <c r="S149" s="32">
        <f>F149*H149*R149/100</f>
        <v>35394</v>
      </c>
      <c r="T149" s="32"/>
      <c r="U149" s="32"/>
      <c r="V149" s="32"/>
      <c r="W149" s="32"/>
      <c r="X149" s="32">
        <f>W149+S149+U149+Q149+O149+M149</f>
        <v>162282.02090999999</v>
      </c>
      <c r="Y149" s="32">
        <f t="shared" si="64"/>
        <v>524819.22350999992</v>
      </c>
      <c r="Z149" s="34"/>
      <c r="AA149" s="32">
        <f>Y149</f>
        <v>524819.22350999992</v>
      </c>
      <c r="AB149" s="39">
        <v>1</v>
      </c>
      <c r="AC149" s="40">
        <f>K149</f>
        <v>362537.20259999996</v>
      </c>
    </row>
    <row r="150" spans="1:29" s="71" customFormat="1" ht="17.850000000000001" customHeight="1">
      <c r="A150" s="47"/>
      <c r="B150" s="41" t="s">
        <v>22</v>
      </c>
      <c r="C150" s="42"/>
      <c r="D150" s="27"/>
      <c r="E150" s="45"/>
      <c r="F150" s="42"/>
      <c r="G150" s="42"/>
      <c r="H150" s="70">
        <f>SUM(H147:H149)</f>
        <v>1.5</v>
      </c>
      <c r="I150" s="44">
        <f>SUM(I147:I149)</f>
        <v>158034.21</v>
      </c>
      <c r="J150" s="45"/>
      <c r="K150" s="44">
        <f>SUM(K147:K149)</f>
        <v>540476.99819999991</v>
      </c>
      <c r="L150" s="45"/>
      <c r="M150" s="44">
        <f>SUM(M147:M149)</f>
        <v>135119.24954999998</v>
      </c>
      <c r="N150" s="45"/>
      <c r="O150" s="44">
        <f>SUM(O147:O149)</f>
        <v>54047.699819999994</v>
      </c>
      <c r="P150" s="45"/>
      <c r="Q150" s="44">
        <f>SUM(Q147:Q149)</f>
        <v>0</v>
      </c>
      <c r="R150" s="45"/>
      <c r="S150" s="44">
        <f>SUM(S147:S149)</f>
        <v>44242.5</v>
      </c>
      <c r="T150" s="45"/>
      <c r="U150" s="44">
        <f>SUM(U147:U149)</f>
        <v>0</v>
      </c>
      <c r="V150" s="45"/>
      <c r="W150" s="44">
        <f>SUM(W147:W149)</f>
        <v>0</v>
      </c>
      <c r="X150" s="44">
        <f>SUM(X147:X149)</f>
        <v>233409.44936999999</v>
      </c>
      <c r="Y150" s="44">
        <f>SUM(Y147:Y149)</f>
        <v>773886.44756999984</v>
      </c>
      <c r="Z150" s="45"/>
      <c r="AA150" s="44">
        <f>SUM(AA147:AA149)</f>
        <v>773886.44756999984</v>
      </c>
      <c r="AB150" s="46">
        <f>SUM(AB147:AB149)</f>
        <v>1</v>
      </c>
      <c r="AC150" s="44">
        <f>SUM(AC147:AC149)</f>
        <v>362537.20259999996</v>
      </c>
    </row>
    <row r="151" spans="1:29" s="26" customFormat="1" ht="17.850000000000001" customHeight="1">
      <c r="A151" s="287" t="s">
        <v>23</v>
      </c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9"/>
    </row>
    <row r="152" spans="1:29" s="26" customFormat="1" ht="17.850000000000001" customHeight="1">
      <c r="A152" s="28">
        <v>1</v>
      </c>
      <c r="B152" s="29" t="s">
        <v>155</v>
      </c>
      <c r="C152" s="30" t="s">
        <v>31</v>
      </c>
      <c r="D152" s="31">
        <v>7.3</v>
      </c>
      <c r="E152" s="32"/>
      <c r="F152" s="30">
        <v>17697</v>
      </c>
      <c r="G152" s="30">
        <v>3.53</v>
      </c>
      <c r="H152" s="38">
        <v>1</v>
      </c>
      <c r="I152" s="32">
        <f t="shared" ref="I152:I162" si="65">F152*G152*H152</f>
        <v>62470.409999999996</v>
      </c>
      <c r="J152" s="34">
        <v>2.34</v>
      </c>
      <c r="K152" s="32">
        <f t="shared" ref="K152:K162" si="66">I152*J152</f>
        <v>146180.75939999998</v>
      </c>
      <c r="L152" s="32">
        <v>25</v>
      </c>
      <c r="M152" s="32">
        <f t="shared" ref="M152:M162" si="67">K152*L152/100</f>
        <v>36545.189849999995</v>
      </c>
      <c r="N152" s="32">
        <v>10</v>
      </c>
      <c r="O152" s="32">
        <f t="shared" ref="O152:O162" si="68">K152*N152/100</f>
        <v>14618.075939999999</v>
      </c>
      <c r="P152" s="35"/>
      <c r="Q152" s="32"/>
      <c r="R152" s="35">
        <v>150</v>
      </c>
      <c r="S152" s="32">
        <f>F152*H152*R152/100</f>
        <v>26545.5</v>
      </c>
      <c r="T152" s="32"/>
      <c r="U152" s="32"/>
      <c r="V152" s="32"/>
      <c r="W152" s="32"/>
      <c r="X152" s="32">
        <f t="shared" ref="X152:X162" si="69">W152+S152+U152+Q152+O152+M152</f>
        <v>77708.76578999999</v>
      </c>
      <c r="Y152" s="32">
        <f t="shared" ref="Y152:Y162" si="70">K152+X152</f>
        <v>223889.52518999996</v>
      </c>
      <c r="Z152" s="34"/>
      <c r="AA152" s="32">
        <f t="shared" ref="AA152:AA162" si="71">Y152</f>
        <v>223889.52518999996</v>
      </c>
      <c r="AB152" s="39">
        <f t="shared" ref="AB152:AB159" si="72">H152</f>
        <v>1</v>
      </c>
      <c r="AC152" s="40">
        <f t="shared" ref="AC152:AC159" si="73">K152</f>
        <v>146180.75939999998</v>
      </c>
    </row>
    <row r="153" spans="1:29" s="26" customFormat="1" ht="17.850000000000001" customHeight="1">
      <c r="A153" s="28">
        <v>2</v>
      </c>
      <c r="B153" s="72" t="s">
        <v>321</v>
      </c>
      <c r="C153" s="30" t="s">
        <v>30</v>
      </c>
      <c r="D153" s="31">
        <v>23.8</v>
      </c>
      <c r="E153" s="32" t="s">
        <v>18</v>
      </c>
      <c r="F153" s="30">
        <v>17697</v>
      </c>
      <c r="G153" s="30">
        <v>4.46</v>
      </c>
      <c r="H153" s="38">
        <v>1</v>
      </c>
      <c r="I153" s="32">
        <f>F153*G153*H153</f>
        <v>78928.62</v>
      </c>
      <c r="J153" s="34">
        <v>2.34</v>
      </c>
      <c r="K153" s="32">
        <f>I153*J153</f>
        <v>184692.97079999998</v>
      </c>
      <c r="L153" s="32">
        <v>25</v>
      </c>
      <c r="M153" s="32">
        <f t="shared" si="67"/>
        <v>46173.242699999995</v>
      </c>
      <c r="N153" s="32">
        <v>10</v>
      </c>
      <c r="O153" s="32">
        <f t="shared" si="68"/>
        <v>18469.29708</v>
      </c>
      <c r="P153" s="45"/>
      <c r="Q153" s="35"/>
      <c r="R153" s="35">
        <v>150</v>
      </c>
      <c r="S153" s="32">
        <f>F153*H153*R153/100</f>
        <v>26545.5</v>
      </c>
      <c r="T153" s="32"/>
      <c r="U153" s="32"/>
      <c r="V153" s="32"/>
      <c r="W153" s="32"/>
      <c r="X153" s="32">
        <f t="shared" si="69"/>
        <v>91188.039779999992</v>
      </c>
      <c r="Y153" s="32">
        <f t="shared" si="70"/>
        <v>275881.01058</v>
      </c>
      <c r="Z153" s="34"/>
      <c r="AA153" s="32">
        <f t="shared" si="71"/>
        <v>275881.01058</v>
      </c>
      <c r="AB153" s="39">
        <f t="shared" si="72"/>
        <v>1</v>
      </c>
      <c r="AC153" s="40">
        <f t="shared" si="73"/>
        <v>184692.97079999998</v>
      </c>
    </row>
    <row r="154" spans="1:29" s="26" customFormat="1" ht="17.850000000000001" customHeight="1">
      <c r="A154" s="28">
        <v>3</v>
      </c>
      <c r="B154" s="72" t="s">
        <v>321</v>
      </c>
      <c r="C154" s="30" t="s">
        <v>30</v>
      </c>
      <c r="D154" s="31" t="s">
        <v>20</v>
      </c>
      <c r="E154" s="32" t="s">
        <v>18</v>
      </c>
      <c r="F154" s="30">
        <v>17697</v>
      </c>
      <c r="G154" s="30">
        <v>4.53</v>
      </c>
      <c r="H154" s="38">
        <v>1</v>
      </c>
      <c r="I154" s="32">
        <f>F154*G154*H154</f>
        <v>80167.41</v>
      </c>
      <c r="J154" s="34">
        <v>2.34</v>
      </c>
      <c r="K154" s="32">
        <f>I154*J154</f>
        <v>187591.73939999999</v>
      </c>
      <c r="L154" s="32">
        <v>25</v>
      </c>
      <c r="M154" s="32">
        <f t="shared" si="67"/>
        <v>46897.934849999991</v>
      </c>
      <c r="N154" s="32">
        <v>10</v>
      </c>
      <c r="O154" s="32">
        <f t="shared" si="68"/>
        <v>18759.173939999997</v>
      </c>
      <c r="P154" s="45"/>
      <c r="Q154" s="35"/>
      <c r="R154" s="35">
        <v>150</v>
      </c>
      <c r="S154" s="32">
        <f>F154*H154*R154/100</f>
        <v>26545.5</v>
      </c>
      <c r="T154" s="32"/>
      <c r="U154" s="32"/>
      <c r="V154" s="32"/>
      <c r="W154" s="32"/>
      <c r="X154" s="32">
        <f t="shared" si="69"/>
        <v>92202.608789999984</v>
      </c>
      <c r="Y154" s="32">
        <f t="shared" si="70"/>
        <v>279794.34818999999</v>
      </c>
      <c r="Z154" s="34"/>
      <c r="AA154" s="32">
        <f t="shared" si="71"/>
        <v>279794.34818999999</v>
      </c>
      <c r="AB154" s="39">
        <f t="shared" si="72"/>
        <v>1</v>
      </c>
      <c r="AC154" s="40">
        <f t="shared" si="73"/>
        <v>187591.73939999999</v>
      </c>
    </row>
    <row r="155" spans="1:29" s="26" customFormat="1" ht="17.850000000000001" customHeight="1">
      <c r="A155" s="28">
        <v>4</v>
      </c>
      <c r="B155" s="29" t="s">
        <v>156</v>
      </c>
      <c r="C155" s="30" t="s">
        <v>30</v>
      </c>
      <c r="D155" s="31" t="s">
        <v>20</v>
      </c>
      <c r="E155" s="32" t="s">
        <v>18</v>
      </c>
      <c r="F155" s="30">
        <v>17697</v>
      </c>
      <c r="G155" s="30">
        <v>4.53</v>
      </c>
      <c r="H155" s="38">
        <v>1</v>
      </c>
      <c r="I155" s="32">
        <f t="shared" si="65"/>
        <v>80167.41</v>
      </c>
      <c r="J155" s="34">
        <v>2.34</v>
      </c>
      <c r="K155" s="32">
        <f t="shared" si="66"/>
        <v>187591.73939999999</v>
      </c>
      <c r="L155" s="32">
        <v>25</v>
      </c>
      <c r="M155" s="32">
        <f t="shared" si="67"/>
        <v>46897.934849999991</v>
      </c>
      <c r="N155" s="32">
        <v>10</v>
      </c>
      <c r="O155" s="32">
        <f t="shared" si="68"/>
        <v>18759.173939999997</v>
      </c>
      <c r="P155" s="35"/>
      <c r="Q155" s="32"/>
      <c r="R155" s="35">
        <v>150</v>
      </c>
      <c r="S155" s="32">
        <f>F155*H155*R155/100</f>
        <v>26545.5</v>
      </c>
      <c r="T155" s="32"/>
      <c r="U155" s="32"/>
      <c r="V155" s="32"/>
      <c r="W155" s="32"/>
      <c r="X155" s="32">
        <f t="shared" si="69"/>
        <v>92202.608789999984</v>
      </c>
      <c r="Y155" s="32">
        <f t="shared" si="70"/>
        <v>279794.34818999999</v>
      </c>
      <c r="Z155" s="34"/>
      <c r="AA155" s="32">
        <f t="shared" si="71"/>
        <v>279794.34818999999</v>
      </c>
      <c r="AB155" s="39">
        <f t="shared" si="72"/>
        <v>1</v>
      </c>
      <c r="AC155" s="40">
        <f t="shared" si="73"/>
        <v>187591.73939999999</v>
      </c>
    </row>
    <row r="156" spans="1:29" s="26" customFormat="1" ht="17.850000000000001" customHeight="1">
      <c r="A156" s="28">
        <v>5</v>
      </c>
      <c r="B156" s="29" t="s">
        <v>234</v>
      </c>
      <c r="C156" s="30" t="s">
        <v>27</v>
      </c>
      <c r="D156" s="31">
        <v>15.6</v>
      </c>
      <c r="E156" s="32" t="s">
        <v>28</v>
      </c>
      <c r="F156" s="30">
        <v>17697</v>
      </c>
      <c r="G156" s="34">
        <v>4.0999999999999996</v>
      </c>
      <c r="H156" s="38">
        <v>1</v>
      </c>
      <c r="I156" s="32">
        <f>F156*G156*H156</f>
        <v>72557.7</v>
      </c>
      <c r="J156" s="34">
        <v>2.34</v>
      </c>
      <c r="K156" s="32">
        <f>I156*J156</f>
        <v>169785.01799999998</v>
      </c>
      <c r="L156" s="32">
        <v>25</v>
      </c>
      <c r="M156" s="32">
        <f t="shared" si="67"/>
        <v>42446.254499999995</v>
      </c>
      <c r="N156" s="32">
        <v>10</v>
      </c>
      <c r="O156" s="32">
        <f t="shared" si="68"/>
        <v>16978.501799999998</v>
      </c>
      <c r="P156" s="35"/>
      <c r="Q156" s="32"/>
      <c r="R156" s="32"/>
      <c r="S156" s="32"/>
      <c r="T156" s="32"/>
      <c r="U156" s="32"/>
      <c r="V156" s="32"/>
      <c r="W156" s="32"/>
      <c r="X156" s="32">
        <f t="shared" si="69"/>
        <v>59424.756299999994</v>
      </c>
      <c r="Y156" s="32">
        <f t="shared" si="70"/>
        <v>229209.77429999999</v>
      </c>
      <c r="Z156" s="34"/>
      <c r="AA156" s="32">
        <f t="shared" si="71"/>
        <v>229209.77429999999</v>
      </c>
      <c r="AB156" s="39">
        <f t="shared" si="72"/>
        <v>1</v>
      </c>
      <c r="AC156" s="40">
        <f t="shared" si="73"/>
        <v>169785.01799999998</v>
      </c>
    </row>
    <row r="157" spans="1:29" s="26" customFormat="1" ht="17.850000000000001" customHeight="1">
      <c r="A157" s="28">
        <v>6</v>
      </c>
      <c r="B157" s="72" t="s">
        <v>337</v>
      </c>
      <c r="C157" s="30" t="s">
        <v>31</v>
      </c>
      <c r="D157" s="31">
        <v>5.3</v>
      </c>
      <c r="E157" s="32"/>
      <c r="F157" s="30">
        <v>17697</v>
      </c>
      <c r="G157" s="30">
        <v>3.49</v>
      </c>
      <c r="H157" s="38">
        <v>0.5</v>
      </c>
      <c r="I157" s="32">
        <f t="shared" si="65"/>
        <v>30881.265000000003</v>
      </c>
      <c r="J157" s="34">
        <v>2.34</v>
      </c>
      <c r="K157" s="32">
        <f t="shared" si="66"/>
        <v>72262.160100000008</v>
      </c>
      <c r="L157" s="32">
        <v>25</v>
      </c>
      <c r="M157" s="32">
        <f t="shared" si="67"/>
        <v>18065.540025000002</v>
      </c>
      <c r="N157" s="32">
        <v>10</v>
      </c>
      <c r="O157" s="32">
        <f t="shared" si="68"/>
        <v>7226.2160100000001</v>
      </c>
      <c r="P157" s="45"/>
      <c r="Q157" s="35"/>
      <c r="R157" s="32"/>
      <c r="S157" s="32"/>
      <c r="T157" s="32"/>
      <c r="U157" s="32"/>
      <c r="V157" s="32"/>
      <c r="W157" s="32"/>
      <c r="X157" s="32">
        <f t="shared" si="69"/>
        <v>25291.756035000002</v>
      </c>
      <c r="Y157" s="32">
        <f t="shared" si="70"/>
        <v>97553.916135000007</v>
      </c>
      <c r="Z157" s="34"/>
      <c r="AA157" s="32">
        <f t="shared" si="71"/>
        <v>97553.916135000007</v>
      </c>
      <c r="AB157" s="39">
        <f t="shared" si="72"/>
        <v>0.5</v>
      </c>
      <c r="AC157" s="40">
        <f t="shared" si="73"/>
        <v>72262.160100000008</v>
      </c>
    </row>
    <row r="158" spans="1:29" s="26" customFormat="1" ht="17.850000000000001" customHeight="1">
      <c r="A158" s="28">
        <v>7</v>
      </c>
      <c r="B158" s="29" t="s">
        <v>376</v>
      </c>
      <c r="C158" s="30" t="s">
        <v>31</v>
      </c>
      <c r="D158" s="34">
        <v>24.1</v>
      </c>
      <c r="E158" s="32"/>
      <c r="F158" s="30">
        <v>17697</v>
      </c>
      <c r="G158" s="34">
        <v>3.69</v>
      </c>
      <c r="H158" s="38">
        <v>1</v>
      </c>
      <c r="I158" s="32">
        <f>F158*G158*H158</f>
        <v>65301.93</v>
      </c>
      <c r="J158" s="34">
        <v>2.34</v>
      </c>
      <c r="K158" s="32">
        <f>I158*J158</f>
        <v>152806.51619999998</v>
      </c>
      <c r="L158" s="32">
        <v>25</v>
      </c>
      <c r="M158" s="32">
        <f t="shared" si="67"/>
        <v>38201.629049999996</v>
      </c>
      <c r="N158" s="32">
        <v>10</v>
      </c>
      <c r="O158" s="32">
        <f t="shared" si="68"/>
        <v>15280.651619999997</v>
      </c>
      <c r="P158" s="35"/>
      <c r="Q158" s="32"/>
      <c r="R158" s="35">
        <v>150</v>
      </c>
      <c r="S158" s="32">
        <f>F158*H158*R158/100</f>
        <v>26545.5</v>
      </c>
      <c r="T158" s="32"/>
      <c r="U158" s="32"/>
      <c r="V158" s="32"/>
      <c r="W158" s="32"/>
      <c r="X158" s="32">
        <f t="shared" si="69"/>
        <v>80027.780669999993</v>
      </c>
      <c r="Y158" s="32">
        <f t="shared" si="70"/>
        <v>232834.29686999996</v>
      </c>
      <c r="Z158" s="34"/>
      <c r="AA158" s="32">
        <f t="shared" si="71"/>
        <v>232834.29686999996</v>
      </c>
      <c r="AB158" s="39">
        <f t="shared" si="72"/>
        <v>1</v>
      </c>
      <c r="AC158" s="40">
        <f t="shared" si="73"/>
        <v>152806.51619999998</v>
      </c>
    </row>
    <row r="159" spans="1:29" s="26" customFormat="1" ht="17.850000000000001" customHeight="1">
      <c r="A159" s="28">
        <v>8</v>
      </c>
      <c r="B159" s="29" t="s">
        <v>377</v>
      </c>
      <c r="C159" s="30" t="s">
        <v>30</v>
      </c>
      <c r="D159" s="31" t="s">
        <v>20</v>
      </c>
      <c r="E159" s="32" t="s">
        <v>18</v>
      </c>
      <c r="F159" s="30">
        <v>17697</v>
      </c>
      <c r="G159" s="30">
        <v>4.53</v>
      </c>
      <c r="H159" s="38">
        <v>1</v>
      </c>
      <c r="I159" s="32">
        <f t="shared" si="65"/>
        <v>80167.41</v>
      </c>
      <c r="J159" s="34">
        <v>2.34</v>
      </c>
      <c r="K159" s="32">
        <f t="shared" si="66"/>
        <v>187591.73939999999</v>
      </c>
      <c r="L159" s="32">
        <v>25</v>
      </c>
      <c r="M159" s="32">
        <f t="shared" si="67"/>
        <v>46897.934849999991</v>
      </c>
      <c r="N159" s="32">
        <v>10</v>
      </c>
      <c r="O159" s="32">
        <f t="shared" si="68"/>
        <v>18759.173939999997</v>
      </c>
      <c r="P159" s="35"/>
      <c r="Q159" s="32"/>
      <c r="R159" s="35">
        <v>150</v>
      </c>
      <c r="S159" s="32">
        <f>F159*H159*R159/100</f>
        <v>26545.5</v>
      </c>
      <c r="T159" s="32"/>
      <c r="U159" s="32"/>
      <c r="V159" s="32"/>
      <c r="W159" s="32"/>
      <c r="X159" s="32">
        <f t="shared" si="69"/>
        <v>92202.608789999984</v>
      </c>
      <c r="Y159" s="32">
        <f t="shared" si="70"/>
        <v>279794.34818999999</v>
      </c>
      <c r="Z159" s="34"/>
      <c r="AA159" s="32">
        <f t="shared" si="71"/>
        <v>279794.34818999999</v>
      </c>
      <c r="AB159" s="39">
        <f t="shared" si="72"/>
        <v>1</v>
      </c>
      <c r="AC159" s="40">
        <f t="shared" si="73"/>
        <v>187591.73939999999</v>
      </c>
    </row>
    <row r="160" spans="1:29" s="26" customFormat="1" ht="17.850000000000001" customHeight="1">
      <c r="A160" s="28">
        <v>9</v>
      </c>
      <c r="B160" s="29" t="s">
        <v>338</v>
      </c>
      <c r="C160" s="30" t="s">
        <v>30</v>
      </c>
      <c r="D160" s="31" t="s">
        <v>20</v>
      </c>
      <c r="E160" s="32" t="s">
        <v>18</v>
      </c>
      <c r="F160" s="30">
        <v>17697</v>
      </c>
      <c r="G160" s="30">
        <v>4.53</v>
      </c>
      <c r="H160" s="38">
        <v>0.5</v>
      </c>
      <c r="I160" s="32">
        <f t="shared" si="65"/>
        <v>40083.705000000002</v>
      </c>
      <c r="J160" s="34">
        <v>2.34</v>
      </c>
      <c r="K160" s="32">
        <f t="shared" si="66"/>
        <v>93795.869699999996</v>
      </c>
      <c r="L160" s="32">
        <v>25</v>
      </c>
      <c r="M160" s="32">
        <f t="shared" si="67"/>
        <v>23448.967424999995</v>
      </c>
      <c r="N160" s="32">
        <v>10</v>
      </c>
      <c r="O160" s="32">
        <f t="shared" si="68"/>
        <v>9379.5869699999985</v>
      </c>
      <c r="P160" s="45"/>
      <c r="Q160" s="35"/>
      <c r="R160" s="35"/>
      <c r="S160" s="32"/>
      <c r="T160" s="32"/>
      <c r="U160" s="32"/>
      <c r="V160" s="32"/>
      <c r="W160" s="32"/>
      <c r="X160" s="32">
        <f t="shared" si="69"/>
        <v>32828.554394999992</v>
      </c>
      <c r="Y160" s="32">
        <f t="shared" si="70"/>
        <v>126624.42409499999</v>
      </c>
      <c r="Z160" s="34"/>
      <c r="AA160" s="32">
        <f t="shared" si="71"/>
        <v>126624.42409499999</v>
      </c>
      <c r="AB160" s="39"/>
      <c r="AC160" s="40"/>
    </row>
    <row r="161" spans="1:29" s="26" customFormat="1" ht="17.850000000000001" customHeight="1">
      <c r="A161" s="28">
        <v>10</v>
      </c>
      <c r="B161" s="29" t="s">
        <v>338</v>
      </c>
      <c r="C161" s="30" t="s">
        <v>31</v>
      </c>
      <c r="D161" s="31">
        <v>7</v>
      </c>
      <c r="E161" s="32"/>
      <c r="F161" s="30">
        <v>17697</v>
      </c>
      <c r="G161" s="30">
        <v>3.53</v>
      </c>
      <c r="H161" s="38">
        <v>0.5</v>
      </c>
      <c r="I161" s="32">
        <f t="shared" si="65"/>
        <v>31235.204999999998</v>
      </c>
      <c r="J161" s="34">
        <v>2.34</v>
      </c>
      <c r="K161" s="32">
        <f t="shared" si="66"/>
        <v>73090.37969999999</v>
      </c>
      <c r="L161" s="32">
        <v>25</v>
      </c>
      <c r="M161" s="32">
        <f t="shared" si="67"/>
        <v>18272.594924999998</v>
      </c>
      <c r="N161" s="32">
        <v>10</v>
      </c>
      <c r="O161" s="32">
        <f t="shared" si="68"/>
        <v>7309.0379699999994</v>
      </c>
      <c r="P161" s="35"/>
      <c r="Q161" s="32"/>
      <c r="R161" s="32"/>
      <c r="S161" s="32"/>
      <c r="T161" s="32"/>
      <c r="U161" s="32"/>
      <c r="V161" s="32"/>
      <c r="W161" s="32"/>
      <c r="X161" s="32">
        <f t="shared" si="69"/>
        <v>25581.632894999995</v>
      </c>
      <c r="Y161" s="32">
        <f t="shared" si="70"/>
        <v>98672.012594999978</v>
      </c>
      <c r="Z161" s="34"/>
      <c r="AA161" s="32">
        <f t="shared" si="71"/>
        <v>98672.012594999978</v>
      </c>
      <c r="AB161" s="39"/>
      <c r="AC161" s="40"/>
    </row>
    <row r="162" spans="1:29" s="26" customFormat="1" ht="17.850000000000001" customHeight="1">
      <c r="A162" s="28">
        <v>11</v>
      </c>
      <c r="B162" s="29" t="s">
        <v>179</v>
      </c>
      <c r="C162" s="30" t="s">
        <v>31</v>
      </c>
      <c r="D162" s="31" t="s">
        <v>20</v>
      </c>
      <c r="E162" s="32"/>
      <c r="F162" s="30">
        <v>17697</v>
      </c>
      <c r="G162" s="30">
        <v>3.73</v>
      </c>
      <c r="H162" s="38">
        <v>1</v>
      </c>
      <c r="I162" s="32">
        <f t="shared" si="65"/>
        <v>66009.81</v>
      </c>
      <c r="J162" s="34">
        <v>2.34</v>
      </c>
      <c r="K162" s="32">
        <f t="shared" si="66"/>
        <v>154462.95539999998</v>
      </c>
      <c r="L162" s="32">
        <v>25</v>
      </c>
      <c r="M162" s="32">
        <f t="shared" si="67"/>
        <v>38615.738849999994</v>
      </c>
      <c r="N162" s="32">
        <v>10</v>
      </c>
      <c r="O162" s="32">
        <f t="shared" si="68"/>
        <v>15446.295539999997</v>
      </c>
      <c r="P162" s="35"/>
      <c r="Q162" s="32"/>
      <c r="R162" s="35">
        <v>150</v>
      </c>
      <c r="S162" s="32">
        <f>F162*H162*R162/100</f>
        <v>26545.5</v>
      </c>
      <c r="T162" s="32"/>
      <c r="U162" s="32"/>
      <c r="V162" s="32"/>
      <c r="W162" s="32"/>
      <c r="X162" s="32">
        <f t="shared" si="69"/>
        <v>80607.534389999986</v>
      </c>
      <c r="Y162" s="32">
        <f t="shared" si="70"/>
        <v>235070.48978999996</v>
      </c>
      <c r="Z162" s="34"/>
      <c r="AA162" s="32">
        <f t="shared" si="71"/>
        <v>235070.48978999996</v>
      </c>
      <c r="AB162" s="39">
        <f t="shared" ref="AB162" si="74">H162</f>
        <v>1</v>
      </c>
      <c r="AC162" s="40">
        <f t="shared" ref="AC162" si="75">K162</f>
        <v>154462.95539999998</v>
      </c>
    </row>
    <row r="163" spans="1:29" s="26" customFormat="1" ht="17.850000000000001" customHeight="1">
      <c r="A163" s="28"/>
      <c r="B163" s="41" t="s">
        <v>22</v>
      </c>
      <c r="C163" s="42"/>
      <c r="D163" s="27"/>
      <c r="E163" s="32"/>
      <c r="F163" s="42"/>
      <c r="G163" s="42"/>
      <c r="H163" s="70">
        <f>SUM(H152:H162)</f>
        <v>9.5</v>
      </c>
      <c r="I163" s="73">
        <f>SUM(I152:I162)</f>
        <v>687970.875</v>
      </c>
      <c r="J163" s="45"/>
      <c r="K163" s="73">
        <f>SUM(K152:K162)</f>
        <v>1609851.8474999997</v>
      </c>
      <c r="L163" s="45"/>
      <c r="M163" s="73">
        <f>SUM(M152:M162)</f>
        <v>402462.96187499992</v>
      </c>
      <c r="N163" s="45"/>
      <c r="O163" s="73">
        <f>SUM(O152:O162)</f>
        <v>160985.18474999996</v>
      </c>
      <c r="P163" s="45"/>
      <c r="Q163" s="73">
        <f>SUM(Q152:Q162)</f>
        <v>0</v>
      </c>
      <c r="R163" s="45"/>
      <c r="S163" s="73">
        <f>SUM(S152:S162)</f>
        <v>185818.5</v>
      </c>
      <c r="T163" s="45"/>
      <c r="U163" s="73">
        <f>SUM(U152:U162)</f>
        <v>0</v>
      </c>
      <c r="V163" s="45"/>
      <c r="W163" s="73">
        <f>SUM(W152:W162)</f>
        <v>0</v>
      </c>
      <c r="X163" s="73">
        <f>SUM(X152:X162)</f>
        <v>749266.64662500005</v>
      </c>
      <c r="Y163" s="73">
        <f>SUM(Y152:Y162)</f>
        <v>2359118.4941250002</v>
      </c>
      <c r="Z163" s="45"/>
      <c r="AA163" s="73">
        <f>SUM(AA152:AA162)</f>
        <v>2359118.4941250002</v>
      </c>
      <c r="AB163" s="46">
        <f>SUM(AB152:AB162)</f>
        <v>8.5</v>
      </c>
      <c r="AC163" s="73">
        <f>SUM(AC152:AC162)</f>
        <v>1442965.5981000001</v>
      </c>
    </row>
    <row r="164" spans="1:29" s="26" customFormat="1" ht="17.850000000000001" customHeight="1">
      <c r="A164" s="265" t="s">
        <v>32</v>
      </c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7"/>
    </row>
    <row r="165" spans="1:29" s="26" customFormat="1" ht="17.850000000000001" customHeight="1">
      <c r="A165" s="28">
        <v>1</v>
      </c>
      <c r="B165" s="29" t="s">
        <v>167</v>
      </c>
      <c r="C165" s="30">
        <v>4</v>
      </c>
      <c r="D165" s="30"/>
      <c r="E165" s="32"/>
      <c r="F165" s="30">
        <v>17697</v>
      </c>
      <c r="G165" s="34">
        <v>2.9</v>
      </c>
      <c r="H165" s="38">
        <v>1</v>
      </c>
      <c r="I165" s="32">
        <f>F165*G165*H165</f>
        <v>51321.299999999996</v>
      </c>
      <c r="J165" s="34">
        <v>1.71</v>
      </c>
      <c r="K165" s="49">
        <f>I165*J165</f>
        <v>87759.422999999995</v>
      </c>
      <c r="L165" s="32"/>
      <c r="M165" s="32"/>
      <c r="N165" s="32">
        <v>10</v>
      </c>
      <c r="O165" s="32">
        <f>K165*N165/100</f>
        <v>8775.9423000000006</v>
      </c>
      <c r="P165" s="32"/>
      <c r="Q165" s="32"/>
      <c r="R165" s="32"/>
      <c r="S165" s="32"/>
      <c r="T165" s="32">
        <v>30</v>
      </c>
      <c r="U165" s="32">
        <f>F165*H165*T165/100</f>
        <v>5309.1</v>
      </c>
      <c r="V165" s="32"/>
      <c r="W165" s="32"/>
      <c r="X165" s="32">
        <f>W165+S165+U165+Q165+O165+M165</f>
        <v>14085.042300000001</v>
      </c>
      <c r="Y165" s="32">
        <f t="shared" ref="Y165:Y167" si="76">K165+X165</f>
        <v>101844.4653</v>
      </c>
      <c r="Z165" s="34">
        <v>1.1499999999999999</v>
      </c>
      <c r="AA165" s="32">
        <f>Y165*Z165</f>
        <v>117121.13509499999</v>
      </c>
      <c r="AB165" s="39">
        <v>1</v>
      </c>
      <c r="AC165" s="40">
        <f>K165</f>
        <v>87759.422999999995</v>
      </c>
    </row>
    <row r="166" spans="1:29" s="26" customFormat="1" ht="17.850000000000001" customHeight="1">
      <c r="A166" s="28">
        <v>2</v>
      </c>
      <c r="B166" s="29" t="s">
        <v>375</v>
      </c>
      <c r="C166" s="30">
        <v>4</v>
      </c>
      <c r="D166" s="34"/>
      <c r="E166" s="32"/>
      <c r="F166" s="30">
        <v>17697</v>
      </c>
      <c r="G166" s="34">
        <v>2.9</v>
      </c>
      <c r="H166" s="38">
        <v>0.5</v>
      </c>
      <c r="I166" s="32">
        <f>F166*G166*H166</f>
        <v>25660.649999999998</v>
      </c>
      <c r="J166" s="34">
        <v>1.71</v>
      </c>
      <c r="K166" s="49">
        <f>I166*J166</f>
        <v>43879.711499999998</v>
      </c>
      <c r="L166" s="32"/>
      <c r="M166" s="32"/>
      <c r="N166" s="32">
        <v>10</v>
      </c>
      <c r="O166" s="32">
        <f>K166*N166/100</f>
        <v>4387.9711500000003</v>
      </c>
      <c r="P166" s="32"/>
      <c r="Q166" s="32"/>
      <c r="R166" s="32"/>
      <c r="S166" s="32"/>
      <c r="T166" s="32">
        <v>30</v>
      </c>
      <c r="U166" s="32">
        <f>F166*H166*T166/100</f>
        <v>2654.55</v>
      </c>
      <c r="V166" s="32"/>
      <c r="W166" s="32"/>
      <c r="X166" s="32">
        <f>W166+S166+U166+Q166+O166+M166</f>
        <v>7042.5211500000005</v>
      </c>
      <c r="Y166" s="32">
        <f t="shared" si="76"/>
        <v>50922.232649999998</v>
      </c>
      <c r="Z166" s="34">
        <v>1.1499999999999999</v>
      </c>
      <c r="AA166" s="32">
        <f>Y166*Z166</f>
        <v>58560.567547499995</v>
      </c>
      <c r="AB166" s="39">
        <v>0.5</v>
      </c>
      <c r="AC166" s="40">
        <f>K166</f>
        <v>43879.711499999998</v>
      </c>
    </row>
    <row r="167" spans="1:29" s="26" customFormat="1" ht="17.850000000000001" customHeight="1">
      <c r="A167" s="28">
        <v>3</v>
      </c>
      <c r="B167" s="29" t="s">
        <v>180</v>
      </c>
      <c r="C167" s="30">
        <v>4</v>
      </c>
      <c r="D167" s="34"/>
      <c r="E167" s="32"/>
      <c r="F167" s="30">
        <v>17697</v>
      </c>
      <c r="G167" s="34">
        <v>2.9</v>
      </c>
      <c r="H167" s="38">
        <v>0.5</v>
      </c>
      <c r="I167" s="32">
        <f>F167*G167*H167</f>
        <v>25660.649999999998</v>
      </c>
      <c r="J167" s="34">
        <v>1.71</v>
      </c>
      <c r="K167" s="49">
        <f>I167*J167</f>
        <v>43879.711499999998</v>
      </c>
      <c r="L167" s="32"/>
      <c r="M167" s="32"/>
      <c r="N167" s="32">
        <v>10</v>
      </c>
      <c r="O167" s="32">
        <f>K167*N167/100</f>
        <v>4387.9711500000003</v>
      </c>
      <c r="P167" s="32"/>
      <c r="Q167" s="32"/>
      <c r="R167" s="32"/>
      <c r="S167" s="32"/>
      <c r="T167" s="32"/>
      <c r="U167" s="32"/>
      <c r="V167" s="32"/>
      <c r="W167" s="32"/>
      <c r="X167" s="32">
        <f>W167+S167+U167+Q167+O167+M167</f>
        <v>4387.9711500000003</v>
      </c>
      <c r="Y167" s="32">
        <f t="shared" si="76"/>
        <v>48267.682649999995</v>
      </c>
      <c r="Z167" s="31">
        <v>1</v>
      </c>
      <c r="AA167" s="32">
        <f>Y167*Z167</f>
        <v>48267.682649999995</v>
      </c>
      <c r="AB167" s="39">
        <v>0.5</v>
      </c>
      <c r="AC167" s="40">
        <f>K167</f>
        <v>43879.711499999998</v>
      </c>
    </row>
    <row r="168" spans="1:29" s="26" customFormat="1" ht="17.850000000000001" customHeight="1">
      <c r="A168" s="28"/>
      <c r="B168" s="41" t="s">
        <v>22</v>
      </c>
      <c r="C168" s="42"/>
      <c r="D168" s="27"/>
      <c r="E168" s="32"/>
      <c r="F168" s="42"/>
      <c r="G168" s="42"/>
      <c r="H168" s="70">
        <f>SUM(H165:H167)</f>
        <v>2</v>
      </c>
      <c r="I168" s="73">
        <f>SUM(I165:I167)</f>
        <v>102642.59999999999</v>
      </c>
      <c r="J168" s="45"/>
      <c r="K168" s="73">
        <f>SUM(K165:K167)</f>
        <v>175518.84599999999</v>
      </c>
      <c r="L168" s="45"/>
      <c r="M168" s="73">
        <f>SUM(M165:M167)</f>
        <v>0</v>
      </c>
      <c r="N168" s="45"/>
      <c r="O168" s="73">
        <f>SUM(O165:O167)</f>
        <v>17551.884600000001</v>
      </c>
      <c r="P168" s="45"/>
      <c r="Q168" s="73">
        <f>SUM(Q165:Q167)</f>
        <v>0</v>
      </c>
      <c r="R168" s="32"/>
      <c r="S168" s="73">
        <f>SUM(S165:S167)</f>
        <v>0</v>
      </c>
      <c r="T168" s="32"/>
      <c r="U168" s="73">
        <f>SUM(U165:U167)</f>
        <v>7963.6500000000005</v>
      </c>
      <c r="V168" s="32"/>
      <c r="W168" s="73">
        <f>SUM(W165:W167)</f>
        <v>0</v>
      </c>
      <c r="X168" s="73">
        <f>SUM(X165:X167)</f>
        <v>25515.534600000003</v>
      </c>
      <c r="Y168" s="73">
        <f>SUM(Y165:Y167)</f>
        <v>201034.3806</v>
      </c>
      <c r="Z168" s="45"/>
      <c r="AA168" s="73">
        <f>SUM(AA165:AA167)</f>
        <v>223949.3852925</v>
      </c>
      <c r="AB168" s="46">
        <f>SUM(AB165:AB167)</f>
        <v>2</v>
      </c>
      <c r="AC168" s="73">
        <f>SUM(AC165:AC167)</f>
        <v>175518.84599999999</v>
      </c>
    </row>
    <row r="169" spans="1:29" s="26" customFormat="1" ht="17.850000000000001" customHeight="1">
      <c r="A169" s="265" t="s">
        <v>34</v>
      </c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7"/>
    </row>
    <row r="170" spans="1:29" s="26" customFormat="1" ht="17.850000000000001" customHeight="1">
      <c r="A170" s="28">
        <v>1</v>
      </c>
      <c r="B170" s="29" t="s">
        <v>325</v>
      </c>
      <c r="C170" s="30" t="s">
        <v>257</v>
      </c>
      <c r="D170" s="30" t="s">
        <v>20</v>
      </c>
      <c r="E170" s="32"/>
      <c r="F170" s="30">
        <v>17697</v>
      </c>
      <c r="G170" s="30">
        <v>3.73</v>
      </c>
      <c r="H170" s="31">
        <v>1</v>
      </c>
      <c r="I170" s="32">
        <f t="shared" ref="I170:I177" si="77">F170*G170*H170</f>
        <v>66009.81</v>
      </c>
      <c r="J170" s="34">
        <v>1.71</v>
      </c>
      <c r="K170" s="49">
        <f t="shared" ref="K170:K177" si="78">I170*J170</f>
        <v>112876.7751</v>
      </c>
      <c r="L170" s="32">
        <v>25</v>
      </c>
      <c r="M170" s="32">
        <f>K170*L170/100</f>
        <v>28219.193775</v>
      </c>
      <c r="N170" s="32">
        <v>10</v>
      </c>
      <c r="O170" s="32">
        <f t="shared" ref="O170:O177" si="79">K170*N170/100</f>
        <v>11287.67751</v>
      </c>
      <c r="P170" s="32"/>
      <c r="Q170" s="32"/>
      <c r="R170" s="32"/>
      <c r="S170" s="32"/>
      <c r="T170" s="32"/>
      <c r="U170" s="32"/>
      <c r="V170" s="32"/>
      <c r="W170" s="32"/>
      <c r="X170" s="32">
        <f t="shared" ref="X170:X177" si="80">W170+S170+U170+Q170+O170+M170</f>
        <v>39506.871285000001</v>
      </c>
      <c r="Y170" s="32">
        <f t="shared" ref="Y170:Y177" si="81">K170+X170</f>
        <v>152383.646385</v>
      </c>
      <c r="Z170" s="34">
        <v>1.1499999999999999</v>
      </c>
      <c r="AA170" s="32">
        <f t="shared" ref="AA170:AA177" si="82">Y170*Z170</f>
        <v>175241.19334274999</v>
      </c>
      <c r="AB170" s="39">
        <v>1</v>
      </c>
      <c r="AC170" s="40">
        <f>K170</f>
        <v>112876.7751</v>
      </c>
    </row>
    <row r="171" spans="1:29" s="26" customFormat="1" ht="17.850000000000001" customHeight="1">
      <c r="A171" s="28">
        <v>2</v>
      </c>
      <c r="B171" s="29" t="s">
        <v>326</v>
      </c>
      <c r="C171" s="30" t="s">
        <v>173</v>
      </c>
      <c r="D171" s="34">
        <v>16.11</v>
      </c>
      <c r="E171" s="32"/>
      <c r="F171" s="30">
        <v>17697</v>
      </c>
      <c r="G171" s="30">
        <v>3.22</v>
      </c>
      <c r="H171" s="31">
        <v>1</v>
      </c>
      <c r="I171" s="32">
        <f t="shared" si="77"/>
        <v>56984.340000000004</v>
      </c>
      <c r="J171" s="34">
        <v>1.71</v>
      </c>
      <c r="K171" s="49">
        <f t="shared" si="78"/>
        <v>97443.221400000009</v>
      </c>
      <c r="L171" s="32"/>
      <c r="M171" s="32"/>
      <c r="N171" s="32">
        <v>10</v>
      </c>
      <c r="O171" s="32">
        <f t="shared" si="79"/>
        <v>9744.322140000002</v>
      </c>
      <c r="P171" s="32"/>
      <c r="Q171" s="35"/>
      <c r="R171" s="32"/>
      <c r="S171" s="32"/>
      <c r="T171" s="32"/>
      <c r="U171" s="32"/>
      <c r="V171" s="32"/>
      <c r="W171" s="32"/>
      <c r="X171" s="32">
        <f t="shared" si="80"/>
        <v>9744.322140000002</v>
      </c>
      <c r="Y171" s="32">
        <f t="shared" si="81"/>
        <v>107187.54354000001</v>
      </c>
      <c r="Z171" s="34">
        <v>1.1499999999999999</v>
      </c>
      <c r="AA171" s="32">
        <f t="shared" si="82"/>
        <v>123265.67507100001</v>
      </c>
      <c r="AB171" s="39">
        <v>1</v>
      </c>
      <c r="AC171" s="40">
        <f>K171</f>
        <v>97443.221400000009</v>
      </c>
    </row>
    <row r="172" spans="1:29" s="26" customFormat="1" ht="17.850000000000001" customHeight="1">
      <c r="A172" s="28">
        <v>3</v>
      </c>
      <c r="B172" s="29" t="s">
        <v>172</v>
      </c>
      <c r="C172" s="30">
        <v>4</v>
      </c>
      <c r="D172" s="34"/>
      <c r="E172" s="34" t="s">
        <v>233</v>
      </c>
      <c r="F172" s="30">
        <v>17697</v>
      </c>
      <c r="G172" s="34">
        <v>2.9</v>
      </c>
      <c r="H172" s="31">
        <v>1</v>
      </c>
      <c r="I172" s="32">
        <f>F172*G172*H172</f>
        <v>51321.299999999996</v>
      </c>
      <c r="J172" s="34">
        <v>1.71</v>
      </c>
      <c r="K172" s="49">
        <f t="shared" si="78"/>
        <v>87759.422999999995</v>
      </c>
      <c r="L172" s="32"/>
      <c r="M172" s="32"/>
      <c r="N172" s="32">
        <v>10</v>
      </c>
      <c r="O172" s="32">
        <f>K172*N172/100</f>
        <v>8775.9423000000006</v>
      </c>
      <c r="P172" s="32"/>
      <c r="Q172" s="32"/>
      <c r="R172" s="32"/>
      <c r="S172" s="32"/>
      <c r="T172" s="32"/>
      <c r="U172" s="32"/>
      <c r="V172" s="32">
        <v>35</v>
      </c>
      <c r="W172" s="32">
        <f>(F172*V172)/100</f>
        <v>6193.95</v>
      </c>
      <c r="X172" s="32">
        <f t="shared" si="80"/>
        <v>14969.8923</v>
      </c>
      <c r="Y172" s="32">
        <f t="shared" si="81"/>
        <v>102729.31529999999</v>
      </c>
      <c r="Z172" s="50">
        <v>1.7350000000000001</v>
      </c>
      <c r="AA172" s="32">
        <f t="shared" si="82"/>
        <v>178235.36204549999</v>
      </c>
      <c r="AB172" s="39">
        <v>1</v>
      </c>
      <c r="AC172" s="40">
        <f>K172</f>
        <v>87759.422999999995</v>
      </c>
    </row>
    <row r="173" spans="1:29" s="26" customFormat="1" ht="17.850000000000001" customHeight="1">
      <c r="A173" s="28">
        <v>4</v>
      </c>
      <c r="B173" s="29" t="s">
        <v>162</v>
      </c>
      <c r="C173" s="30">
        <v>2</v>
      </c>
      <c r="D173" s="34"/>
      <c r="E173" s="32"/>
      <c r="F173" s="30">
        <v>17697</v>
      </c>
      <c r="G173" s="30">
        <v>2.84</v>
      </c>
      <c r="H173" s="31">
        <v>1</v>
      </c>
      <c r="I173" s="32">
        <f t="shared" si="77"/>
        <v>50259.479999999996</v>
      </c>
      <c r="J173" s="34">
        <v>1.71</v>
      </c>
      <c r="K173" s="49">
        <f t="shared" si="78"/>
        <v>85943.710799999986</v>
      </c>
      <c r="L173" s="32"/>
      <c r="M173" s="32"/>
      <c r="N173" s="32">
        <v>10</v>
      </c>
      <c r="O173" s="32">
        <f t="shared" si="79"/>
        <v>8594.371079999999</v>
      </c>
      <c r="P173" s="32"/>
      <c r="Q173" s="32"/>
      <c r="R173" s="32"/>
      <c r="S173" s="32"/>
      <c r="T173" s="32"/>
      <c r="U173" s="32"/>
      <c r="V173" s="32"/>
      <c r="W173" s="32"/>
      <c r="X173" s="32">
        <f t="shared" si="80"/>
        <v>8594.371079999999</v>
      </c>
      <c r="Y173" s="32">
        <f t="shared" si="81"/>
        <v>94538.081879999983</v>
      </c>
      <c r="Z173" s="34">
        <v>1.1499999999999999</v>
      </c>
      <c r="AA173" s="32">
        <f t="shared" si="82"/>
        <v>108718.79416199998</v>
      </c>
      <c r="AB173" s="39">
        <v>1</v>
      </c>
      <c r="AC173" s="40">
        <f>F173*G173*J173</f>
        <v>85943.710799999986</v>
      </c>
    </row>
    <row r="174" spans="1:29" s="26" customFormat="1" ht="17.850000000000001" customHeight="1">
      <c r="A174" s="28">
        <v>5</v>
      </c>
      <c r="B174" s="29" t="s">
        <v>162</v>
      </c>
      <c r="C174" s="30">
        <v>2</v>
      </c>
      <c r="D174" s="34"/>
      <c r="E174" s="32"/>
      <c r="F174" s="30">
        <v>17697</v>
      </c>
      <c r="G174" s="30">
        <v>2.84</v>
      </c>
      <c r="H174" s="31">
        <v>1</v>
      </c>
      <c r="I174" s="32">
        <f t="shared" si="77"/>
        <v>50259.479999999996</v>
      </c>
      <c r="J174" s="34">
        <v>1.71</v>
      </c>
      <c r="K174" s="49">
        <f t="shared" si="78"/>
        <v>85943.710799999986</v>
      </c>
      <c r="L174" s="32"/>
      <c r="M174" s="32"/>
      <c r="N174" s="32">
        <v>10</v>
      </c>
      <c r="O174" s="32">
        <f t="shared" si="79"/>
        <v>8594.371079999999</v>
      </c>
      <c r="P174" s="32"/>
      <c r="Q174" s="32"/>
      <c r="R174" s="32"/>
      <c r="S174" s="32"/>
      <c r="T174" s="32"/>
      <c r="U174" s="32"/>
      <c r="V174" s="32"/>
      <c r="W174" s="32"/>
      <c r="X174" s="32">
        <f t="shared" si="80"/>
        <v>8594.371079999999</v>
      </c>
      <c r="Y174" s="32">
        <f t="shared" si="81"/>
        <v>94538.081879999983</v>
      </c>
      <c r="Z174" s="34">
        <v>1.1499999999999999</v>
      </c>
      <c r="AA174" s="32">
        <f t="shared" si="82"/>
        <v>108718.79416199998</v>
      </c>
      <c r="AB174" s="39">
        <v>1</v>
      </c>
      <c r="AC174" s="40">
        <f t="shared" ref="AC174:AC176" si="83">F174*G174*J174</f>
        <v>85943.710799999986</v>
      </c>
    </row>
    <row r="175" spans="1:29" s="26" customFormat="1" ht="17.850000000000001" customHeight="1">
      <c r="A175" s="28">
        <v>6</v>
      </c>
      <c r="B175" s="29" t="s">
        <v>162</v>
      </c>
      <c r="C175" s="30">
        <v>2</v>
      </c>
      <c r="D175" s="34"/>
      <c r="E175" s="32"/>
      <c r="F175" s="30">
        <v>17697</v>
      </c>
      <c r="G175" s="30">
        <v>2.84</v>
      </c>
      <c r="H175" s="31">
        <v>0.5</v>
      </c>
      <c r="I175" s="32">
        <f>F175*G175*H175</f>
        <v>25129.739999999998</v>
      </c>
      <c r="J175" s="34">
        <v>1.71</v>
      </c>
      <c r="K175" s="49">
        <f>I175*J175</f>
        <v>42971.855399999993</v>
      </c>
      <c r="L175" s="32"/>
      <c r="M175" s="32"/>
      <c r="N175" s="32">
        <v>10</v>
      </c>
      <c r="O175" s="32">
        <f>K175*N175/100</f>
        <v>4297.1855399999995</v>
      </c>
      <c r="P175" s="32"/>
      <c r="Q175" s="32"/>
      <c r="R175" s="32"/>
      <c r="S175" s="32"/>
      <c r="T175" s="32"/>
      <c r="U175" s="32"/>
      <c r="V175" s="32"/>
      <c r="W175" s="32"/>
      <c r="X175" s="32">
        <f t="shared" si="80"/>
        <v>4297.1855399999995</v>
      </c>
      <c r="Y175" s="32">
        <f t="shared" si="81"/>
        <v>47269.040939999992</v>
      </c>
      <c r="Z175" s="34">
        <v>1.1499999999999999</v>
      </c>
      <c r="AA175" s="32">
        <f>Y175*Z175</f>
        <v>54359.397080999988</v>
      </c>
      <c r="AB175" s="39">
        <v>1</v>
      </c>
      <c r="AC175" s="40">
        <f t="shared" si="83"/>
        <v>85943.710799999986</v>
      </c>
    </row>
    <row r="176" spans="1:29" s="26" customFormat="1" ht="17.850000000000001" customHeight="1">
      <c r="A176" s="28">
        <v>7</v>
      </c>
      <c r="B176" s="29" t="s">
        <v>162</v>
      </c>
      <c r="C176" s="30">
        <v>2</v>
      </c>
      <c r="D176" s="34"/>
      <c r="E176" s="32"/>
      <c r="F176" s="30">
        <v>17697</v>
      </c>
      <c r="G176" s="30">
        <v>2.84</v>
      </c>
      <c r="H176" s="31">
        <v>0.5</v>
      </c>
      <c r="I176" s="32">
        <f t="shared" si="77"/>
        <v>25129.739999999998</v>
      </c>
      <c r="J176" s="34">
        <v>1.71</v>
      </c>
      <c r="K176" s="49">
        <f t="shared" si="78"/>
        <v>42971.855399999993</v>
      </c>
      <c r="L176" s="32"/>
      <c r="M176" s="32"/>
      <c r="N176" s="32">
        <v>10</v>
      </c>
      <c r="O176" s="32">
        <f t="shared" si="79"/>
        <v>4297.1855399999995</v>
      </c>
      <c r="P176" s="32"/>
      <c r="Q176" s="32"/>
      <c r="R176" s="32"/>
      <c r="S176" s="32"/>
      <c r="T176" s="32"/>
      <c r="U176" s="32"/>
      <c r="V176" s="32"/>
      <c r="W176" s="32"/>
      <c r="X176" s="32">
        <f t="shared" si="80"/>
        <v>4297.1855399999995</v>
      </c>
      <c r="Y176" s="32">
        <f t="shared" si="81"/>
        <v>47269.040939999992</v>
      </c>
      <c r="Z176" s="34">
        <v>1.1499999999999999</v>
      </c>
      <c r="AA176" s="32">
        <f t="shared" si="82"/>
        <v>54359.397080999988</v>
      </c>
      <c r="AB176" s="39">
        <v>1</v>
      </c>
      <c r="AC176" s="40">
        <f t="shared" si="83"/>
        <v>85943.710799999986</v>
      </c>
    </row>
    <row r="177" spans="1:29" s="26" customFormat="1" ht="17.850000000000001" customHeight="1">
      <c r="A177" s="28">
        <v>8</v>
      </c>
      <c r="B177" s="29" t="s">
        <v>51</v>
      </c>
      <c r="C177" s="30">
        <v>2</v>
      </c>
      <c r="D177" s="30"/>
      <c r="E177" s="32"/>
      <c r="F177" s="30">
        <v>17697</v>
      </c>
      <c r="G177" s="30">
        <v>2.84</v>
      </c>
      <c r="H177" s="31">
        <v>0.5</v>
      </c>
      <c r="I177" s="32">
        <f t="shared" si="77"/>
        <v>25129.739999999998</v>
      </c>
      <c r="J177" s="34">
        <v>1.71</v>
      </c>
      <c r="K177" s="49">
        <f t="shared" si="78"/>
        <v>42971.855399999993</v>
      </c>
      <c r="L177" s="32"/>
      <c r="M177" s="32"/>
      <c r="N177" s="32">
        <v>10</v>
      </c>
      <c r="O177" s="32">
        <f t="shared" si="79"/>
        <v>4297.1855399999995</v>
      </c>
      <c r="P177" s="32"/>
      <c r="Q177" s="32"/>
      <c r="R177" s="32"/>
      <c r="S177" s="32"/>
      <c r="T177" s="32"/>
      <c r="U177" s="32"/>
      <c r="V177" s="32"/>
      <c r="W177" s="32"/>
      <c r="X177" s="32">
        <f t="shared" si="80"/>
        <v>4297.1855399999995</v>
      </c>
      <c r="Y177" s="32">
        <f t="shared" si="81"/>
        <v>47269.040939999992</v>
      </c>
      <c r="Z177" s="34">
        <v>1.1499999999999999</v>
      </c>
      <c r="AA177" s="32">
        <f t="shared" si="82"/>
        <v>54359.397080999988</v>
      </c>
      <c r="AB177" s="39">
        <v>0.5</v>
      </c>
      <c r="AC177" s="40">
        <f>F177*G177*J177*0.5</f>
        <v>42971.855399999993</v>
      </c>
    </row>
    <row r="178" spans="1:29" s="26" customFormat="1" ht="17.850000000000001" customHeight="1">
      <c r="A178" s="28"/>
      <c r="B178" s="41" t="s">
        <v>22</v>
      </c>
      <c r="C178" s="42"/>
      <c r="D178" s="27"/>
      <c r="E178" s="32"/>
      <c r="F178" s="42"/>
      <c r="G178" s="42"/>
      <c r="H178" s="46">
        <f>SUM(H170:H177)</f>
        <v>6.5</v>
      </c>
      <c r="I178" s="73">
        <f>SUM(I170:I177)</f>
        <v>350223.62999999995</v>
      </c>
      <c r="J178" s="45"/>
      <c r="K178" s="73">
        <f>SUM(K170:K177)</f>
        <v>598882.40729999996</v>
      </c>
      <c r="L178" s="45"/>
      <c r="M178" s="73">
        <f>SUM(M170:M177)</f>
        <v>28219.193775</v>
      </c>
      <c r="N178" s="45"/>
      <c r="O178" s="73">
        <f>SUM(O170:O177)</f>
        <v>59888.24072999999</v>
      </c>
      <c r="P178" s="45"/>
      <c r="Q178" s="73">
        <f>SUM(Q170:Q177)</f>
        <v>0</v>
      </c>
      <c r="R178" s="32"/>
      <c r="S178" s="73">
        <f>SUM(S170:S177)</f>
        <v>0</v>
      </c>
      <c r="T178" s="32"/>
      <c r="U178" s="73">
        <f>SUM(U170:U177)</f>
        <v>0</v>
      </c>
      <c r="V178" s="32"/>
      <c r="W178" s="73">
        <f>SUM(W170:W177)</f>
        <v>6193.95</v>
      </c>
      <c r="X178" s="73">
        <f>SUM(X170:X177)</f>
        <v>94301.384505000024</v>
      </c>
      <c r="Y178" s="73">
        <f>SUM(Y170:Y177)</f>
        <v>693183.79180499981</v>
      </c>
      <c r="Z178" s="45"/>
      <c r="AA178" s="73">
        <f>SUM(AA170:AA177)</f>
        <v>857258.01002624992</v>
      </c>
      <c r="AB178" s="46">
        <f>SUM(AB170:AB177)</f>
        <v>7.5</v>
      </c>
      <c r="AC178" s="73">
        <f>SUM(AC170:AC177)</f>
        <v>684826.11809999996</v>
      </c>
    </row>
    <row r="179" spans="1:29" s="26" customFormat="1" ht="17.850000000000001" customHeight="1" thickBot="1">
      <c r="A179" s="52"/>
      <c r="B179" s="53" t="s">
        <v>90</v>
      </c>
      <c r="C179" s="54"/>
      <c r="D179" s="54"/>
      <c r="E179" s="55"/>
      <c r="F179" s="56"/>
      <c r="G179" s="56"/>
      <c r="H179" s="74">
        <f>H150+H163+H168+H178</f>
        <v>19.5</v>
      </c>
      <c r="I179" s="73">
        <f>I150+I163+I168+I178</f>
        <v>1298871.3149999999</v>
      </c>
      <c r="J179" s="58"/>
      <c r="K179" s="73">
        <f>K150+K163+K168+K178</f>
        <v>2924730.0989999995</v>
      </c>
      <c r="L179" s="58"/>
      <c r="M179" s="73">
        <f>M150+M163+M168+M178</f>
        <v>565801.40519999992</v>
      </c>
      <c r="N179" s="58"/>
      <c r="O179" s="73">
        <f>O150+O163+O168+O178</f>
        <v>292473.00989999995</v>
      </c>
      <c r="P179" s="58"/>
      <c r="Q179" s="73">
        <f>Q150+Q163+Q168+Q178</f>
        <v>0</v>
      </c>
      <c r="R179" s="75"/>
      <c r="S179" s="73">
        <f>S150+S163+S168+S178</f>
        <v>230061</v>
      </c>
      <c r="T179" s="75"/>
      <c r="U179" s="73">
        <f>U150+U163+U168+U178</f>
        <v>7963.6500000000005</v>
      </c>
      <c r="V179" s="75"/>
      <c r="W179" s="73">
        <f>W150+W163+W168+W178</f>
        <v>6193.95</v>
      </c>
      <c r="X179" s="73">
        <f>X150+X163+X168+X178</f>
        <v>1102493.0151000002</v>
      </c>
      <c r="Y179" s="73">
        <f>Y150+Y163+Y168+Y178</f>
        <v>4027223.1140999999</v>
      </c>
      <c r="Z179" s="59"/>
      <c r="AA179" s="73">
        <f>AA150+AA163+AA168+AA178</f>
        <v>4214212.3370137494</v>
      </c>
      <c r="AB179" s="46">
        <f>AB150+AB163+AB168+AB178</f>
        <v>19</v>
      </c>
      <c r="AC179" s="73">
        <f>AC150+AC163+AC168+AC178</f>
        <v>2665847.7648</v>
      </c>
    </row>
    <row r="180" spans="1:29" s="26" customFormat="1" ht="17.850000000000001" customHeight="1" thickBot="1">
      <c r="A180" s="290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</row>
    <row r="181" spans="1:29" s="26" customFormat="1" ht="17.850000000000001" customHeight="1">
      <c r="A181" s="262" t="s">
        <v>187</v>
      </c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4"/>
    </row>
    <row r="182" spans="1:29" s="26" customFormat="1" ht="17.850000000000001" customHeight="1">
      <c r="A182" s="268" t="s">
        <v>14</v>
      </c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70"/>
    </row>
    <row r="183" spans="1:29" s="26" customFormat="1" ht="17.850000000000001" customHeight="1">
      <c r="A183" s="28">
        <v>1</v>
      </c>
      <c r="B183" s="29" t="s">
        <v>176</v>
      </c>
      <c r="C183" s="30" t="s">
        <v>55</v>
      </c>
      <c r="D183" s="31">
        <v>6.4</v>
      </c>
      <c r="E183" s="32"/>
      <c r="F183" s="30">
        <v>17697</v>
      </c>
      <c r="G183" s="30">
        <v>4.88</v>
      </c>
      <c r="H183" s="33">
        <v>0.25</v>
      </c>
      <c r="I183" s="32">
        <f t="shared" ref="I183:I188" si="84">F183*G183*H183</f>
        <v>21590.34</v>
      </c>
      <c r="J183" s="34">
        <v>3.42</v>
      </c>
      <c r="K183" s="32">
        <f t="shared" ref="K183:K188" si="85">I183*J183</f>
        <v>73838.962799999994</v>
      </c>
      <c r="L183" s="32">
        <v>25</v>
      </c>
      <c r="M183" s="32">
        <f t="shared" ref="M183:M188" si="86">K183*L183/100</f>
        <v>18459.740699999998</v>
      </c>
      <c r="N183" s="32">
        <v>10</v>
      </c>
      <c r="O183" s="32">
        <f t="shared" ref="O183:O188" si="87">K183*N183/100</f>
        <v>7383.896279999999</v>
      </c>
      <c r="P183" s="32"/>
      <c r="Q183" s="32"/>
      <c r="R183" s="35"/>
      <c r="S183" s="32"/>
      <c r="T183" s="35"/>
      <c r="U183" s="32"/>
      <c r="V183" s="35"/>
      <c r="W183" s="35"/>
      <c r="X183" s="32">
        <f t="shared" ref="X183:X188" si="88">W183+S183+U183+Q183+O183+M183</f>
        <v>25843.636979999996</v>
      </c>
      <c r="Y183" s="32">
        <f t="shared" ref="Y183:Y188" si="89">K183+X183</f>
        <v>99682.59977999999</v>
      </c>
      <c r="Z183" s="36"/>
      <c r="AA183" s="32">
        <f t="shared" ref="AA183:AA188" si="90">Y183</f>
        <v>99682.59977999999</v>
      </c>
      <c r="AB183" s="36"/>
      <c r="AC183" s="37"/>
    </row>
    <row r="184" spans="1:29" s="26" customFormat="1" ht="17.850000000000001" customHeight="1">
      <c r="A184" s="28">
        <v>2</v>
      </c>
      <c r="B184" s="29" t="s">
        <v>177</v>
      </c>
      <c r="C184" s="30" t="s">
        <v>65</v>
      </c>
      <c r="D184" s="31">
        <v>6.4</v>
      </c>
      <c r="E184" s="32" t="s">
        <v>28</v>
      </c>
      <c r="F184" s="30">
        <v>17697</v>
      </c>
      <c r="G184" s="34">
        <v>4.96</v>
      </c>
      <c r="H184" s="38">
        <v>1</v>
      </c>
      <c r="I184" s="32">
        <f t="shared" si="84"/>
        <v>87777.12</v>
      </c>
      <c r="J184" s="34">
        <v>3.42</v>
      </c>
      <c r="K184" s="32">
        <f t="shared" si="85"/>
        <v>300197.75039999996</v>
      </c>
      <c r="L184" s="32">
        <v>25</v>
      </c>
      <c r="M184" s="32">
        <f t="shared" si="86"/>
        <v>75049.43759999999</v>
      </c>
      <c r="N184" s="32">
        <v>10</v>
      </c>
      <c r="O184" s="32">
        <f t="shared" si="87"/>
        <v>30019.775039999997</v>
      </c>
      <c r="P184" s="32"/>
      <c r="Q184" s="32"/>
      <c r="R184" s="35">
        <v>200</v>
      </c>
      <c r="S184" s="32">
        <f>F184*H184*R184/100</f>
        <v>35394</v>
      </c>
      <c r="T184" s="35"/>
      <c r="U184" s="32"/>
      <c r="V184" s="32"/>
      <c r="W184" s="32"/>
      <c r="X184" s="32">
        <f t="shared" si="88"/>
        <v>140463.21263999998</v>
      </c>
      <c r="Y184" s="32">
        <f t="shared" si="89"/>
        <v>440660.96303999994</v>
      </c>
      <c r="Z184" s="34"/>
      <c r="AA184" s="32">
        <f t="shared" si="90"/>
        <v>440660.96303999994</v>
      </c>
      <c r="AB184" s="39">
        <v>1</v>
      </c>
      <c r="AC184" s="40">
        <f>K184</f>
        <v>300197.75039999996</v>
      </c>
    </row>
    <row r="185" spans="1:29" s="26" customFormat="1" ht="17.850000000000001" customHeight="1">
      <c r="A185" s="28">
        <v>3</v>
      </c>
      <c r="B185" s="29" t="s">
        <v>177</v>
      </c>
      <c r="C185" s="30" t="s">
        <v>21</v>
      </c>
      <c r="D185" s="31">
        <v>7</v>
      </c>
      <c r="E185" s="32"/>
      <c r="F185" s="30">
        <v>17697</v>
      </c>
      <c r="G185" s="34">
        <v>4.3499999999999996</v>
      </c>
      <c r="H185" s="38">
        <v>1</v>
      </c>
      <c r="I185" s="32">
        <f t="shared" si="84"/>
        <v>76981.95</v>
      </c>
      <c r="J185" s="34">
        <v>3.42</v>
      </c>
      <c r="K185" s="32">
        <f t="shared" si="85"/>
        <v>263278.26899999997</v>
      </c>
      <c r="L185" s="32">
        <v>25</v>
      </c>
      <c r="M185" s="32">
        <f t="shared" si="86"/>
        <v>65819.567249999993</v>
      </c>
      <c r="N185" s="32">
        <v>10</v>
      </c>
      <c r="O185" s="32">
        <f t="shared" si="87"/>
        <v>26327.826899999996</v>
      </c>
      <c r="P185" s="32"/>
      <c r="Q185" s="32"/>
      <c r="R185" s="35">
        <v>200</v>
      </c>
      <c r="S185" s="32">
        <f>F185*H185*R185/100</f>
        <v>35394</v>
      </c>
      <c r="T185" s="35"/>
      <c r="U185" s="32"/>
      <c r="V185" s="32"/>
      <c r="W185" s="32"/>
      <c r="X185" s="32">
        <f t="shared" si="88"/>
        <v>127541.39414999999</v>
      </c>
      <c r="Y185" s="32">
        <f t="shared" si="89"/>
        <v>390819.66314999998</v>
      </c>
      <c r="Z185" s="34"/>
      <c r="AA185" s="32">
        <f>Y185</f>
        <v>390819.66314999998</v>
      </c>
      <c r="AB185" s="39">
        <v>1</v>
      </c>
      <c r="AC185" s="40">
        <f>K185</f>
        <v>263278.26899999997</v>
      </c>
    </row>
    <row r="186" spans="1:29" s="26" customFormat="1" ht="17.850000000000001" customHeight="1">
      <c r="A186" s="28">
        <v>4</v>
      </c>
      <c r="B186" s="29" t="s">
        <v>601</v>
      </c>
      <c r="C186" s="30" t="s">
        <v>21</v>
      </c>
      <c r="D186" s="31">
        <v>1.8</v>
      </c>
      <c r="E186" s="32"/>
      <c r="F186" s="30">
        <v>17697</v>
      </c>
      <c r="G186" s="34">
        <v>4.17</v>
      </c>
      <c r="H186" s="38">
        <v>1</v>
      </c>
      <c r="I186" s="32">
        <f t="shared" si="84"/>
        <v>73796.490000000005</v>
      </c>
      <c r="J186" s="34">
        <v>3.42</v>
      </c>
      <c r="K186" s="32">
        <f t="shared" si="85"/>
        <v>252383.9958</v>
      </c>
      <c r="L186" s="32">
        <v>25</v>
      </c>
      <c r="M186" s="32">
        <f t="shared" si="86"/>
        <v>63095.998950000008</v>
      </c>
      <c r="N186" s="32">
        <v>10</v>
      </c>
      <c r="O186" s="32">
        <f t="shared" si="87"/>
        <v>25238.399580000001</v>
      </c>
      <c r="P186" s="32"/>
      <c r="Q186" s="32"/>
      <c r="R186" s="35">
        <v>200</v>
      </c>
      <c r="S186" s="32">
        <f>F186*H186*R186/100</f>
        <v>35394</v>
      </c>
      <c r="T186" s="35"/>
      <c r="U186" s="32"/>
      <c r="V186" s="32"/>
      <c r="W186" s="32"/>
      <c r="X186" s="32">
        <f t="shared" si="88"/>
        <v>123728.39853000001</v>
      </c>
      <c r="Y186" s="32">
        <f t="shared" si="89"/>
        <v>376112.39433000004</v>
      </c>
      <c r="Z186" s="34"/>
      <c r="AA186" s="32">
        <f t="shared" si="90"/>
        <v>376112.39433000004</v>
      </c>
      <c r="AB186" s="39">
        <v>1</v>
      </c>
      <c r="AC186" s="40">
        <f>K186</f>
        <v>252383.9958</v>
      </c>
    </row>
    <row r="187" spans="1:29" s="26" customFormat="1" ht="17.850000000000001" customHeight="1">
      <c r="A187" s="28">
        <v>5</v>
      </c>
      <c r="B187" s="29" t="s">
        <v>466</v>
      </c>
      <c r="C187" s="30" t="s">
        <v>65</v>
      </c>
      <c r="D187" s="31">
        <v>5.4</v>
      </c>
      <c r="E187" s="32" t="s">
        <v>28</v>
      </c>
      <c r="F187" s="30">
        <v>17697</v>
      </c>
      <c r="G187" s="34">
        <v>4.96</v>
      </c>
      <c r="H187" s="33">
        <v>0.25</v>
      </c>
      <c r="I187" s="32">
        <f t="shared" si="84"/>
        <v>21944.28</v>
      </c>
      <c r="J187" s="34">
        <v>3.42</v>
      </c>
      <c r="K187" s="32">
        <f t="shared" si="85"/>
        <v>75049.43759999999</v>
      </c>
      <c r="L187" s="32">
        <v>25</v>
      </c>
      <c r="M187" s="32">
        <f t="shared" si="86"/>
        <v>18762.359399999998</v>
      </c>
      <c r="N187" s="32">
        <v>11</v>
      </c>
      <c r="O187" s="32">
        <f t="shared" si="87"/>
        <v>8255.4381359999988</v>
      </c>
      <c r="P187" s="32"/>
      <c r="Q187" s="32"/>
      <c r="R187" s="35"/>
      <c r="S187" s="32"/>
      <c r="T187" s="35"/>
      <c r="U187" s="32"/>
      <c r="V187" s="32"/>
      <c r="W187" s="32"/>
      <c r="X187" s="32">
        <f t="shared" si="88"/>
        <v>27017.797535999998</v>
      </c>
      <c r="Y187" s="32">
        <f t="shared" si="89"/>
        <v>102067.23513599999</v>
      </c>
      <c r="Z187" s="34"/>
      <c r="AA187" s="32">
        <f>Y187</f>
        <v>102067.23513599999</v>
      </c>
      <c r="AB187" s="39"/>
      <c r="AC187" s="76"/>
    </row>
    <row r="188" spans="1:29" s="26" customFormat="1" ht="17.850000000000001" customHeight="1">
      <c r="A188" s="28">
        <v>6</v>
      </c>
      <c r="B188" s="29" t="s">
        <v>466</v>
      </c>
      <c r="C188" s="30" t="s">
        <v>21</v>
      </c>
      <c r="D188" s="31">
        <v>4.3</v>
      </c>
      <c r="E188" s="32"/>
      <c r="F188" s="30">
        <v>17697</v>
      </c>
      <c r="G188" s="34">
        <v>4.26</v>
      </c>
      <c r="H188" s="33">
        <v>0.25</v>
      </c>
      <c r="I188" s="32">
        <f t="shared" si="84"/>
        <v>18847.305</v>
      </c>
      <c r="J188" s="34">
        <v>3.42</v>
      </c>
      <c r="K188" s="32">
        <f t="shared" si="85"/>
        <v>64457.783100000001</v>
      </c>
      <c r="L188" s="32">
        <v>25</v>
      </c>
      <c r="M188" s="32">
        <f t="shared" si="86"/>
        <v>16114.445775000002</v>
      </c>
      <c r="N188" s="32">
        <v>11</v>
      </c>
      <c r="O188" s="32">
        <f t="shared" si="87"/>
        <v>7090.3561410000002</v>
      </c>
      <c r="P188" s="32"/>
      <c r="Q188" s="32"/>
      <c r="R188" s="35"/>
      <c r="S188" s="32"/>
      <c r="T188" s="35"/>
      <c r="U188" s="32"/>
      <c r="V188" s="32"/>
      <c r="W188" s="32"/>
      <c r="X188" s="32">
        <f t="shared" si="88"/>
        <v>23204.801916000004</v>
      </c>
      <c r="Y188" s="32">
        <f t="shared" si="89"/>
        <v>87662.585015999997</v>
      </c>
      <c r="Z188" s="34"/>
      <c r="AA188" s="32">
        <f t="shared" si="90"/>
        <v>87662.585015999997</v>
      </c>
      <c r="AB188" s="39"/>
      <c r="AC188" s="76"/>
    </row>
    <row r="189" spans="1:29" s="26" customFormat="1" ht="17.850000000000001" customHeight="1">
      <c r="A189" s="28"/>
      <c r="B189" s="41" t="s">
        <v>22</v>
      </c>
      <c r="C189" s="42"/>
      <c r="D189" s="27"/>
      <c r="E189" s="32"/>
      <c r="F189" s="42"/>
      <c r="G189" s="42"/>
      <c r="H189" s="68">
        <f>SUM(H183:H188)</f>
        <v>3.75</v>
      </c>
      <c r="I189" s="44">
        <f>SUM(I183:I188)</f>
        <v>300937.48499999993</v>
      </c>
      <c r="J189" s="45"/>
      <c r="K189" s="44">
        <f>SUM(K183:K188)</f>
        <v>1029206.1986999999</v>
      </c>
      <c r="L189" s="45"/>
      <c r="M189" s="44">
        <f>SUM(M183:M188)</f>
        <v>257301.54967499999</v>
      </c>
      <c r="N189" s="45"/>
      <c r="O189" s="44">
        <f>SUM(O183:O188)</f>
        <v>104315.69207699999</v>
      </c>
      <c r="P189" s="45"/>
      <c r="Q189" s="44">
        <f>SUM(Q183:Q188)</f>
        <v>0</v>
      </c>
      <c r="R189" s="45"/>
      <c r="S189" s="44">
        <f>SUM(S183:S188)</f>
        <v>106182</v>
      </c>
      <c r="T189" s="45"/>
      <c r="U189" s="44">
        <f>SUM(U183:U188)</f>
        <v>0</v>
      </c>
      <c r="V189" s="45"/>
      <c r="W189" s="44">
        <f>SUM(W183:W188)</f>
        <v>0</v>
      </c>
      <c r="X189" s="44">
        <f>SUM(X183:X188)</f>
        <v>467799.241752</v>
      </c>
      <c r="Y189" s="44">
        <f>SUM(Y183:Y188)</f>
        <v>1497005.4404519999</v>
      </c>
      <c r="Z189" s="45"/>
      <c r="AA189" s="44">
        <f>SUM(AA183:AA188)</f>
        <v>1497005.4404519999</v>
      </c>
      <c r="AB189" s="48">
        <f>SUM(AB183:AB188)</f>
        <v>3</v>
      </c>
      <c r="AC189" s="44">
        <f>SUM(AC183:AC188)</f>
        <v>815860.01519999991</v>
      </c>
    </row>
    <row r="190" spans="1:29" s="26" customFormat="1" ht="17.850000000000001" customHeight="1">
      <c r="A190" s="287" t="s">
        <v>500</v>
      </c>
      <c r="B190" s="288"/>
      <c r="C190" s="288"/>
      <c r="D190" s="288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9"/>
    </row>
    <row r="191" spans="1:29" s="26" customFormat="1" ht="17.850000000000001" customHeight="1">
      <c r="A191" s="28">
        <v>1</v>
      </c>
      <c r="B191" s="29" t="s">
        <v>155</v>
      </c>
      <c r="C191" s="30" t="s">
        <v>30</v>
      </c>
      <c r="D191" s="30">
        <v>22.5</v>
      </c>
      <c r="E191" s="77" t="s">
        <v>18</v>
      </c>
      <c r="F191" s="78">
        <v>17697</v>
      </c>
      <c r="G191" s="78">
        <v>4.46</v>
      </c>
      <c r="H191" s="38">
        <v>1</v>
      </c>
      <c r="I191" s="32">
        <f t="shared" ref="I191:I196" si="91">F191*G191*H191</f>
        <v>78928.62</v>
      </c>
      <c r="J191" s="34">
        <v>2.34</v>
      </c>
      <c r="K191" s="32">
        <f t="shared" ref="K191:K196" si="92">I191*J191</f>
        <v>184692.97079999998</v>
      </c>
      <c r="L191" s="32">
        <v>25</v>
      </c>
      <c r="M191" s="32">
        <f>K191*L191/100</f>
        <v>46173.242699999995</v>
      </c>
      <c r="N191" s="32">
        <v>10</v>
      </c>
      <c r="O191" s="32">
        <f t="shared" ref="O191:O205" si="93">K191*N191/100</f>
        <v>18469.29708</v>
      </c>
      <c r="P191" s="32"/>
      <c r="Q191" s="32"/>
      <c r="R191" s="35">
        <v>150</v>
      </c>
      <c r="S191" s="32">
        <f>F191*H191*R191/100</f>
        <v>26545.5</v>
      </c>
      <c r="T191" s="32"/>
      <c r="U191" s="32"/>
      <c r="V191" s="32"/>
      <c r="W191" s="32"/>
      <c r="X191" s="32">
        <f t="shared" ref="X191:X205" si="94">W191+S191+U191+Q191+O191+M191</f>
        <v>91188.039779999992</v>
      </c>
      <c r="Y191" s="32">
        <f t="shared" ref="Y191:Y205" si="95">K191+X191</f>
        <v>275881.01058</v>
      </c>
      <c r="Z191" s="34"/>
      <c r="AA191" s="32">
        <f t="shared" ref="AA191:AA205" si="96">Y191</f>
        <v>275881.01058</v>
      </c>
      <c r="AB191" s="39">
        <v>1</v>
      </c>
      <c r="AC191" s="40">
        <f>K191</f>
        <v>184692.97079999998</v>
      </c>
    </row>
    <row r="192" spans="1:29" s="26" customFormat="1" ht="17.850000000000001" customHeight="1">
      <c r="A192" s="28">
        <v>2</v>
      </c>
      <c r="B192" s="72" t="s">
        <v>321</v>
      </c>
      <c r="C192" s="30" t="s">
        <v>27</v>
      </c>
      <c r="D192" s="31">
        <v>22.7</v>
      </c>
      <c r="E192" s="32" t="s">
        <v>28</v>
      </c>
      <c r="F192" s="30">
        <v>17697</v>
      </c>
      <c r="G192" s="30">
        <v>4.22</v>
      </c>
      <c r="H192" s="38">
        <v>1</v>
      </c>
      <c r="I192" s="32">
        <f t="shared" si="91"/>
        <v>74681.34</v>
      </c>
      <c r="J192" s="34">
        <v>2.34</v>
      </c>
      <c r="K192" s="32">
        <f t="shared" si="92"/>
        <v>174754.33559999999</v>
      </c>
      <c r="L192" s="32">
        <v>25</v>
      </c>
      <c r="M192" s="32">
        <f t="shared" ref="M192:M205" si="97">K192*L192/100</f>
        <v>43688.583899999998</v>
      </c>
      <c r="N192" s="32">
        <v>10</v>
      </c>
      <c r="O192" s="32">
        <f t="shared" si="93"/>
        <v>17475.433559999998</v>
      </c>
      <c r="P192" s="32"/>
      <c r="Q192" s="32"/>
      <c r="R192" s="35">
        <v>150</v>
      </c>
      <c r="S192" s="32">
        <f>F192*H192*R192/100</f>
        <v>26545.5</v>
      </c>
      <c r="T192" s="32"/>
      <c r="U192" s="32"/>
      <c r="V192" s="32"/>
      <c r="W192" s="32"/>
      <c r="X192" s="32">
        <f t="shared" si="94"/>
        <v>87709.517460000003</v>
      </c>
      <c r="Y192" s="32">
        <f t="shared" si="95"/>
        <v>262463.85305999999</v>
      </c>
      <c r="Z192" s="34"/>
      <c r="AA192" s="32">
        <f t="shared" si="96"/>
        <v>262463.85305999999</v>
      </c>
      <c r="AB192" s="39">
        <v>1</v>
      </c>
      <c r="AC192" s="40">
        <f>K192</f>
        <v>174754.33559999999</v>
      </c>
    </row>
    <row r="193" spans="1:29" s="26" customFormat="1" ht="17.850000000000001" customHeight="1">
      <c r="A193" s="28">
        <v>3</v>
      </c>
      <c r="B193" s="72" t="s">
        <v>321</v>
      </c>
      <c r="C193" s="30" t="s">
        <v>30</v>
      </c>
      <c r="D193" s="31" t="s">
        <v>20</v>
      </c>
      <c r="E193" s="32" t="s">
        <v>18</v>
      </c>
      <c r="F193" s="30">
        <v>17697</v>
      </c>
      <c r="G193" s="30">
        <v>4.53</v>
      </c>
      <c r="H193" s="38">
        <v>1</v>
      </c>
      <c r="I193" s="32">
        <f t="shared" si="91"/>
        <v>80167.41</v>
      </c>
      <c r="J193" s="34">
        <v>2.34</v>
      </c>
      <c r="K193" s="32">
        <f t="shared" si="92"/>
        <v>187591.73939999999</v>
      </c>
      <c r="L193" s="32">
        <v>25</v>
      </c>
      <c r="M193" s="32">
        <f t="shared" si="97"/>
        <v>46897.934849999991</v>
      </c>
      <c r="N193" s="32">
        <v>10</v>
      </c>
      <c r="O193" s="32">
        <f t="shared" si="93"/>
        <v>18759.173939999997</v>
      </c>
      <c r="P193" s="32"/>
      <c r="Q193" s="32"/>
      <c r="R193" s="35">
        <v>150</v>
      </c>
      <c r="S193" s="32">
        <f>F193*H193*R193/100</f>
        <v>26545.5</v>
      </c>
      <c r="T193" s="32"/>
      <c r="U193" s="32"/>
      <c r="V193" s="32"/>
      <c r="W193" s="32"/>
      <c r="X193" s="32">
        <f t="shared" si="94"/>
        <v>92202.608789999984</v>
      </c>
      <c r="Y193" s="32">
        <f t="shared" si="95"/>
        <v>279794.34818999999</v>
      </c>
      <c r="Z193" s="34"/>
      <c r="AA193" s="32">
        <f t="shared" si="96"/>
        <v>279794.34818999999</v>
      </c>
      <c r="AB193" s="39">
        <v>1</v>
      </c>
      <c r="AC193" s="40">
        <f>K193</f>
        <v>187591.73939999999</v>
      </c>
    </row>
    <row r="194" spans="1:29" s="26" customFormat="1" ht="17.850000000000001" customHeight="1">
      <c r="A194" s="28">
        <v>4</v>
      </c>
      <c r="B194" s="29" t="s">
        <v>156</v>
      </c>
      <c r="C194" s="30" t="s">
        <v>27</v>
      </c>
      <c r="D194" s="31" t="s">
        <v>20</v>
      </c>
      <c r="E194" s="32" t="s">
        <v>28</v>
      </c>
      <c r="F194" s="30">
        <v>17697</v>
      </c>
      <c r="G194" s="30">
        <v>4.29</v>
      </c>
      <c r="H194" s="38">
        <v>1</v>
      </c>
      <c r="I194" s="32">
        <f t="shared" si="91"/>
        <v>75920.13</v>
      </c>
      <c r="J194" s="34">
        <v>2.34</v>
      </c>
      <c r="K194" s="32">
        <f t="shared" si="92"/>
        <v>177653.1042</v>
      </c>
      <c r="L194" s="32">
        <v>25</v>
      </c>
      <c r="M194" s="32">
        <f t="shared" si="97"/>
        <v>44413.276050000008</v>
      </c>
      <c r="N194" s="32">
        <v>10</v>
      </c>
      <c r="O194" s="32">
        <f t="shared" si="93"/>
        <v>17765.310419999998</v>
      </c>
      <c r="P194" s="32"/>
      <c r="Q194" s="32"/>
      <c r="R194" s="35">
        <v>150</v>
      </c>
      <c r="S194" s="32">
        <f>F194*H194*R194/100</f>
        <v>26545.5</v>
      </c>
      <c r="T194" s="32"/>
      <c r="U194" s="32"/>
      <c r="V194" s="32"/>
      <c r="W194" s="32"/>
      <c r="X194" s="32">
        <f t="shared" si="94"/>
        <v>88724.086470000009</v>
      </c>
      <c r="Y194" s="32">
        <f t="shared" si="95"/>
        <v>266377.19067000004</v>
      </c>
      <c r="Z194" s="34"/>
      <c r="AA194" s="32">
        <f t="shared" si="96"/>
        <v>266377.19067000004</v>
      </c>
      <c r="AB194" s="39">
        <v>1</v>
      </c>
      <c r="AC194" s="40">
        <f>K194</f>
        <v>177653.1042</v>
      </c>
    </row>
    <row r="195" spans="1:29" s="26" customFormat="1" ht="17.850000000000001" customHeight="1">
      <c r="A195" s="28">
        <v>5</v>
      </c>
      <c r="B195" s="29" t="s">
        <v>246</v>
      </c>
      <c r="C195" s="30" t="s">
        <v>31</v>
      </c>
      <c r="D195" s="31">
        <v>7</v>
      </c>
      <c r="E195" s="32"/>
      <c r="F195" s="30">
        <v>17697</v>
      </c>
      <c r="G195" s="30">
        <v>3.53</v>
      </c>
      <c r="H195" s="33">
        <v>0.25</v>
      </c>
      <c r="I195" s="32">
        <f t="shared" si="91"/>
        <v>15617.602499999999</v>
      </c>
      <c r="J195" s="34">
        <v>2.34</v>
      </c>
      <c r="K195" s="32">
        <f t="shared" si="92"/>
        <v>36545.189849999995</v>
      </c>
      <c r="L195" s="32">
        <v>25</v>
      </c>
      <c r="M195" s="32">
        <f>K195*L195/100</f>
        <v>9136.2974624999988</v>
      </c>
      <c r="N195" s="32">
        <v>10</v>
      </c>
      <c r="O195" s="32">
        <f>K195*N195/100</f>
        <v>3654.5189849999997</v>
      </c>
      <c r="P195" s="32"/>
      <c r="Q195" s="32"/>
      <c r="R195" s="30"/>
      <c r="S195" s="30"/>
      <c r="T195" s="35"/>
      <c r="U195" s="32"/>
      <c r="V195" s="32"/>
      <c r="W195" s="32"/>
      <c r="X195" s="32">
        <f t="shared" si="94"/>
        <v>12790.816447499998</v>
      </c>
      <c r="Y195" s="32">
        <f t="shared" si="95"/>
        <v>49336.006297499989</v>
      </c>
      <c r="Z195" s="34"/>
      <c r="AA195" s="32">
        <f>Y195</f>
        <v>49336.006297499989</v>
      </c>
      <c r="AB195" s="39"/>
      <c r="AC195" s="40"/>
    </row>
    <row r="196" spans="1:29" s="26" customFormat="1" ht="17.850000000000001" customHeight="1">
      <c r="A196" s="28">
        <v>6</v>
      </c>
      <c r="B196" s="29" t="s">
        <v>234</v>
      </c>
      <c r="C196" s="30" t="s">
        <v>31</v>
      </c>
      <c r="D196" s="30">
        <v>3.5</v>
      </c>
      <c r="E196" s="32"/>
      <c r="F196" s="30">
        <v>17697</v>
      </c>
      <c r="G196" s="30">
        <v>3.45</v>
      </c>
      <c r="H196" s="38">
        <v>1</v>
      </c>
      <c r="I196" s="32">
        <f t="shared" si="91"/>
        <v>61054.65</v>
      </c>
      <c r="J196" s="34">
        <v>2.34</v>
      </c>
      <c r="K196" s="32">
        <f t="shared" si="92"/>
        <v>142867.88099999999</v>
      </c>
      <c r="L196" s="32">
        <v>25</v>
      </c>
      <c r="M196" s="32">
        <f>K196*L196/100</f>
        <v>35716.970249999998</v>
      </c>
      <c r="N196" s="32">
        <v>10</v>
      </c>
      <c r="O196" s="32">
        <f>K196*N196/100</f>
        <v>14286.7881</v>
      </c>
      <c r="P196" s="32"/>
      <c r="Q196" s="32"/>
      <c r="R196" s="35"/>
      <c r="S196" s="32"/>
      <c r="T196" s="35"/>
      <c r="U196" s="32"/>
      <c r="V196" s="32"/>
      <c r="W196" s="32"/>
      <c r="X196" s="32">
        <f t="shared" si="94"/>
        <v>50003.758349999996</v>
      </c>
      <c r="Y196" s="32">
        <f t="shared" si="95"/>
        <v>192871.63934999998</v>
      </c>
      <c r="Z196" s="34"/>
      <c r="AA196" s="32">
        <f>Y196</f>
        <v>192871.63934999998</v>
      </c>
      <c r="AB196" s="39">
        <v>1</v>
      </c>
      <c r="AC196" s="40">
        <f>K196</f>
        <v>142867.88099999999</v>
      </c>
    </row>
    <row r="197" spans="1:29" s="26" customFormat="1" ht="17.850000000000001" customHeight="1">
      <c r="A197" s="28">
        <v>7</v>
      </c>
      <c r="B197" s="29" t="s">
        <v>234</v>
      </c>
      <c r="C197" s="30" t="s">
        <v>27</v>
      </c>
      <c r="D197" s="31">
        <v>22.7</v>
      </c>
      <c r="E197" s="32" t="s">
        <v>28</v>
      </c>
      <c r="F197" s="30">
        <v>17697</v>
      </c>
      <c r="G197" s="30">
        <v>4.22</v>
      </c>
      <c r="H197" s="33">
        <v>0.25</v>
      </c>
      <c r="I197" s="32">
        <f t="shared" ref="I197:I205" si="98">F197*G197*H197</f>
        <v>18670.334999999999</v>
      </c>
      <c r="J197" s="34">
        <v>2.34</v>
      </c>
      <c r="K197" s="32">
        <f t="shared" ref="K197:K205" si="99">I197*J197</f>
        <v>43688.583899999998</v>
      </c>
      <c r="L197" s="32">
        <v>25</v>
      </c>
      <c r="M197" s="32">
        <f t="shared" si="97"/>
        <v>10922.145974999999</v>
      </c>
      <c r="N197" s="32">
        <v>10</v>
      </c>
      <c r="O197" s="32">
        <f t="shared" si="93"/>
        <v>4368.8583899999994</v>
      </c>
      <c r="P197" s="32"/>
      <c r="Q197" s="32"/>
      <c r="R197" s="35"/>
      <c r="S197" s="32"/>
      <c r="T197" s="35"/>
      <c r="U197" s="32"/>
      <c r="V197" s="32"/>
      <c r="W197" s="32"/>
      <c r="X197" s="32">
        <f t="shared" si="94"/>
        <v>15291.004364999999</v>
      </c>
      <c r="Y197" s="32">
        <f t="shared" si="95"/>
        <v>58979.588264999999</v>
      </c>
      <c r="Z197" s="34"/>
      <c r="AA197" s="32">
        <f t="shared" si="96"/>
        <v>58979.588264999999</v>
      </c>
      <c r="AB197" s="39"/>
      <c r="AC197" s="40"/>
    </row>
    <row r="198" spans="1:29" s="26" customFormat="1" ht="17.850000000000001" customHeight="1">
      <c r="A198" s="28">
        <v>8</v>
      </c>
      <c r="B198" s="29" t="s">
        <v>342</v>
      </c>
      <c r="C198" s="30" t="s">
        <v>31</v>
      </c>
      <c r="D198" s="30">
        <v>22.5</v>
      </c>
      <c r="E198" s="77" t="s">
        <v>18</v>
      </c>
      <c r="F198" s="78">
        <v>17697</v>
      </c>
      <c r="G198" s="78">
        <v>4.46</v>
      </c>
      <c r="H198" s="38">
        <v>0.5</v>
      </c>
      <c r="I198" s="32">
        <f t="shared" si="98"/>
        <v>39464.31</v>
      </c>
      <c r="J198" s="34">
        <v>2.34</v>
      </c>
      <c r="K198" s="32">
        <f t="shared" si="99"/>
        <v>92346.48539999999</v>
      </c>
      <c r="L198" s="32"/>
      <c r="M198" s="32"/>
      <c r="N198" s="32">
        <v>10</v>
      </c>
      <c r="O198" s="32">
        <f t="shared" si="93"/>
        <v>9234.6485400000001</v>
      </c>
      <c r="P198" s="32"/>
      <c r="Q198" s="32"/>
      <c r="R198" s="35"/>
      <c r="S198" s="32"/>
      <c r="T198" s="32"/>
      <c r="U198" s="32"/>
      <c r="V198" s="32"/>
      <c r="W198" s="32"/>
      <c r="X198" s="32">
        <f t="shared" si="94"/>
        <v>9234.6485400000001</v>
      </c>
      <c r="Y198" s="32">
        <f t="shared" si="95"/>
        <v>101581.13393999999</v>
      </c>
      <c r="Z198" s="34"/>
      <c r="AA198" s="32">
        <f t="shared" si="96"/>
        <v>101581.13393999999</v>
      </c>
      <c r="AB198" s="39"/>
      <c r="AC198" s="37"/>
    </row>
    <row r="199" spans="1:29" s="26" customFormat="1" ht="17.850000000000001" customHeight="1">
      <c r="A199" s="28">
        <v>9</v>
      </c>
      <c r="B199" s="72" t="s">
        <v>343</v>
      </c>
      <c r="C199" s="30" t="s">
        <v>30</v>
      </c>
      <c r="D199" s="31" t="s">
        <v>20</v>
      </c>
      <c r="E199" s="32" t="s">
        <v>18</v>
      </c>
      <c r="F199" s="30">
        <v>17697</v>
      </c>
      <c r="G199" s="30">
        <v>4.53</v>
      </c>
      <c r="H199" s="33">
        <v>0.75</v>
      </c>
      <c r="I199" s="32">
        <f t="shared" si="98"/>
        <v>60125.557500000003</v>
      </c>
      <c r="J199" s="34">
        <v>2.34</v>
      </c>
      <c r="K199" s="32">
        <f t="shared" si="99"/>
        <v>140693.80455</v>
      </c>
      <c r="L199" s="32">
        <v>25</v>
      </c>
      <c r="M199" s="32">
        <f t="shared" si="97"/>
        <v>35173.4511375</v>
      </c>
      <c r="N199" s="32">
        <v>10</v>
      </c>
      <c r="O199" s="32">
        <f t="shared" si="93"/>
        <v>14069.380455</v>
      </c>
      <c r="P199" s="32"/>
      <c r="Q199" s="32"/>
      <c r="R199" s="35"/>
      <c r="S199" s="32"/>
      <c r="T199" s="32"/>
      <c r="U199" s="32"/>
      <c r="V199" s="32"/>
      <c r="W199" s="32"/>
      <c r="X199" s="32">
        <f t="shared" si="94"/>
        <v>49242.831592499999</v>
      </c>
      <c r="Y199" s="32">
        <f t="shared" si="95"/>
        <v>189936.63614250001</v>
      </c>
      <c r="Z199" s="34"/>
      <c r="AA199" s="32">
        <f t="shared" si="96"/>
        <v>189936.63614250001</v>
      </c>
      <c r="AB199" s="36">
        <f>H199</f>
        <v>0.75</v>
      </c>
      <c r="AC199" s="40">
        <f>K199</f>
        <v>140693.80455</v>
      </c>
    </row>
    <row r="200" spans="1:29" s="26" customFormat="1" ht="17.25" customHeight="1">
      <c r="A200" s="28">
        <v>10</v>
      </c>
      <c r="B200" s="29" t="s">
        <v>600</v>
      </c>
      <c r="C200" s="30" t="s">
        <v>30</v>
      </c>
      <c r="D200" s="31" t="s">
        <v>20</v>
      </c>
      <c r="E200" s="32" t="s">
        <v>18</v>
      </c>
      <c r="F200" s="30">
        <v>17697</v>
      </c>
      <c r="G200" s="30">
        <v>4.53</v>
      </c>
      <c r="H200" s="38">
        <v>1</v>
      </c>
      <c r="I200" s="32">
        <f t="shared" si="98"/>
        <v>80167.41</v>
      </c>
      <c r="J200" s="34">
        <v>2.34</v>
      </c>
      <c r="K200" s="32">
        <f t="shared" si="99"/>
        <v>187591.73939999999</v>
      </c>
      <c r="L200" s="32">
        <v>25</v>
      </c>
      <c r="M200" s="32">
        <f t="shared" si="97"/>
        <v>46897.934849999991</v>
      </c>
      <c r="N200" s="32">
        <v>10</v>
      </c>
      <c r="O200" s="32">
        <f t="shared" si="93"/>
        <v>18759.173939999997</v>
      </c>
      <c r="P200" s="32"/>
      <c r="Q200" s="32"/>
      <c r="R200" s="35">
        <v>150</v>
      </c>
      <c r="S200" s="32">
        <f>F200*H200*R200/100</f>
        <v>26545.5</v>
      </c>
      <c r="T200" s="32"/>
      <c r="U200" s="32"/>
      <c r="V200" s="32"/>
      <c r="W200" s="32"/>
      <c r="X200" s="32">
        <f t="shared" si="94"/>
        <v>92202.608789999984</v>
      </c>
      <c r="Y200" s="32">
        <f t="shared" si="95"/>
        <v>279794.34818999999</v>
      </c>
      <c r="Z200" s="34"/>
      <c r="AA200" s="32">
        <f t="shared" si="96"/>
        <v>279794.34818999999</v>
      </c>
      <c r="AB200" s="39">
        <f t="shared" ref="AB200:AB205" si="100">H200</f>
        <v>1</v>
      </c>
      <c r="AC200" s="40">
        <f t="shared" ref="AC200:AC205" si="101">K200</f>
        <v>187591.73939999999</v>
      </c>
    </row>
    <row r="201" spans="1:29" s="26" customFormat="1" ht="17.850000000000001" customHeight="1">
      <c r="A201" s="28">
        <v>11</v>
      </c>
      <c r="B201" s="29" t="s">
        <v>600</v>
      </c>
      <c r="C201" s="30" t="s">
        <v>27</v>
      </c>
      <c r="D201" s="31">
        <v>8.1999999999999993</v>
      </c>
      <c r="E201" s="32" t="s">
        <v>28</v>
      </c>
      <c r="F201" s="30">
        <v>17697</v>
      </c>
      <c r="G201" s="30">
        <v>3.98</v>
      </c>
      <c r="H201" s="38">
        <v>1</v>
      </c>
      <c r="I201" s="32">
        <f t="shared" si="98"/>
        <v>70434.06</v>
      </c>
      <c r="J201" s="34">
        <v>2.34</v>
      </c>
      <c r="K201" s="32">
        <f t="shared" si="99"/>
        <v>164815.70039999997</v>
      </c>
      <c r="L201" s="32">
        <v>25</v>
      </c>
      <c r="M201" s="32">
        <f t="shared" si="97"/>
        <v>41203.925099999993</v>
      </c>
      <c r="N201" s="32">
        <v>10</v>
      </c>
      <c r="O201" s="32">
        <f t="shared" si="93"/>
        <v>16481.570039999999</v>
      </c>
      <c r="P201" s="32"/>
      <c r="Q201" s="32"/>
      <c r="R201" s="35">
        <v>150</v>
      </c>
      <c r="S201" s="32">
        <f>F201*H201*R201/100</f>
        <v>26545.5</v>
      </c>
      <c r="T201" s="32"/>
      <c r="U201" s="32"/>
      <c r="V201" s="32"/>
      <c r="W201" s="32"/>
      <c r="X201" s="32">
        <f t="shared" si="94"/>
        <v>84230.995139999985</v>
      </c>
      <c r="Y201" s="32">
        <f t="shared" si="95"/>
        <v>249046.69553999996</v>
      </c>
      <c r="Z201" s="34"/>
      <c r="AA201" s="32">
        <f t="shared" si="96"/>
        <v>249046.69553999996</v>
      </c>
      <c r="AB201" s="39">
        <f t="shared" si="100"/>
        <v>1</v>
      </c>
      <c r="AC201" s="40">
        <f t="shared" si="101"/>
        <v>164815.70039999997</v>
      </c>
    </row>
    <row r="202" spans="1:29" s="26" customFormat="1" ht="17.850000000000001" customHeight="1">
      <c r="A202" s="28">
        <v>12</v>
      </c>
      <c r="B202" s="29" t="s">
        <v>344</v>
      </c>
      <c r="C202" s="30" t="s">
        <v>27</v>
      </c>
      <c r="D202" s="31">
        <v>11.3</v>
      </c>
      <c r="E202" s="32" t="s">
        <v>28</v>
      </c>
      <c r="F202" s="30">
        <v>17697</v>
      </c>
      <c r="G202" s="30">
        <v>4.04</v>
      </c>
      <c r="H202" s="38">
        <v>1</v>
      </c>
      <c r="I202" s="32">
        <f>F202*G202*H202</f>
        <v>71495.88</v>
      </c>
      <c r="J202" s="34">
        <v>2.34</v>
      </c>
      <c r="K202" s="32">
        <f>I202*J202</f>
        <v>167300.35920000001</v>
      </c>
      <c r="L202" s="32"/>
      <c r="M202" s="32"/>
      <c r="N202" s="32">
        <v>10</v>
      </c>
      <c r="O202" s="32">
        <f>K202*N202/100</f>
        <v>16730.035920000002</v>
      </c>
      <c r="P202" s="32"/>
      <c r="Q202" s="32"/>
      <c r="R202" s="35"/>
      <c r="S202" s="32"/>
      <c r="T202" s="32"/>
      <c r="U202" s="32"/>
      <c r="V202" s="32"/>
      <c r="W202" s="32"/>
      <c r="X202" s="32">
        <f t="shared" si="94"/>
        <v>16730.035920000002</v>
      </c>
      <c r="Y202" s="32">
        <f t="shared" si="95"/>
        <v>184030.39512</v>
      </c>
      <c r="Z202" s="34"/>
      <c r="AA202" s="32">
        <f>Y202</f>
        <v>184030.39512</v>
      </c>
      <c r="AB202" s="39">
        <f t="shared" si="100"/>
        <v>1</v>
      </c>
      <c r="AC202" s="40">
        <f t="shared" si="101"/>
        <v>167300.35920000001</v>
      </c>
    </row>
    <row r="203" spans="1:29" s="26" customFormat="1" ht="17.850000000000001" customHeight="1">
      <c r="A203" s="28">
        <v>13</v>
      </c>
      <c r="B203" s="29" t="s">
        <v>598</v>
      </c>
      <c r="C203" s="30" t="s">
        <v>29</v>
      </c>
      <c r="D203" s="31">
        <v>11</v>
      </c>
      <c r="E203" s="32" t="s">
        <v>46</v>
      </c>
      <c r="F203" s="30">
        <v>17697</v>
      </c>
      <c r="G203" s="30">
        <v>4.12</v>
      </c>
      <c r="H203" s="38">
        <v>1</v>
      </c>
      <c r="I203" s="32">
        <f>F203*G203*H203</f>
        <v>72911.64</v>
      </c>
      <c r="J203" s="34">
        <v>2.34</v>
      </c>
      <c r="K203" s="32">
        <f>I203*J203</f>
        <v>170613.23759999999</v>
      </c>
      <c r="L203" s="32">
        <v>25</v>
      </c>
      <c r="M203" s="32">
        <f t="shared" si="97"/>
        <v>42653.309399999998</v>
      </c>
      <c r="N203" s="32">
        <v>10</v>
      </c>
      <c r="O203" s="32">
        <f t="shared" si="93"/>
        <v>17061.323759999999</v>
      </c>
      <c r="P203" s="32"/>
      <c r="Q203" s="32"/>
      <c r="R203" s="35">
        <v>150</v>
      </c>
      <c r="S203" s="32">
        <f>F203*H203*R203/100</f>
        <v>26545.5</v>
      </c>
      <c r="T203" s="32"/>
      <c r="U203" s="32"/>
      <c r="V203" s="32"/>
      <c r="W203" s="32"/>
      <c r="X203" s="32">
        <f t="shared" si="94"/>
        <v>86260.133159999998</v>
      </c>
      <c r="Y203" s="32">
        <f t="shared" si="95"/>
        <v>256873.37075999999</v>
      </c>
      <c r="Z203" s="34"/>
      <c r="AA203" s="32">
        <f t="shared" si="96"/>
        <v>256873.37075999999</v>
      </c>
      <c r="AB203" s="39">
        <f t="shared" si="100"/>
        <v>1</v>
      </c>
      <c r="AC203" s="40">
        <f t="shared" si="101"/>
        <v>170613.23759999999</v>
      </c>
    </row>
    <row r="204" spans="1:29" s="26" customFormat="1" ht="17.850000000000001" customHeight="1">
      <c r="A204" s="28">
        <v>14</v>
      </c>
      <c r="B204" s="29" t="s">
        <v>599</v>
      </c>
      <c r="C204" s="30" t="s">
        <v>27</v>
      </c>
      <c r="D204" s="31">
        <v>14.7</v>
      </c>
      <c r="E204" s="32" t="s">
        <v>28</v>
      </c>
      <c r="F204" s="30">
        <v>17697</v>
      </c>
      <c r="G204" s="34">
        <v>4.0999999999999996</v>
      </c>
      <c r="H204" s="38">
        <v>1</v>
      </c>
      <c r="I204" s="32">
        <f t="shared" si="98"/>
        <v>72557.7</v>
      </c>
      <c r="J204" s="34">
        <v>2.34</v>
      </c>
      <c r="K204" s="32">
        <f t="shared" si="99"/>
        <v>169785.01799999998</v>
      </c>
      <c r="L204" s="32">
        <v>25</v>
      </c>
      <c r="M204" s="32">
        <f t="shared" si="97"/>
        <v>42446.254499999995</v>
      </c>
      <c r="N204" s="32">
        <v>10</v>
      </c>
      <c r="O204" s="32">
        <f t="shared" si="93"/>
        <v>16978.501799999998</v>
      </c>
      <c r="P204" s="32"/>
      <c r="Q204" s="32"/>
      <c r="R204" s="35">
        <v>150</v>
      </c>
      <c r="S204" s="32">
        <f>F204*H204*R204/100</f>
        <v>26545.5</v>
      </c>
      <c r="T204" s="32"/>
      <c r="U204" s="32"/>
      <c r="V204" s="32"/>
      <c r="W204" s="32"/>
      <c r="X204" s="32">
        <f t="shared" si="94"/>
        <v>85970.256299999994</v>
      </c>
      <c r="Y204" s="32">
        <f t="shared" si="95"/>
        <v>255755.27429999999</v>
      </c>
      <c r="Z204" s="34"/>
      <c r="AA204" s="32">
        <f t="shared" si="96"/>
        <v>255755.27429999999</v>
      </c>
      <c r="AB204" s="39">
        <f t="shared" si="100"/>
        <v>1</v>
      </c>
      <c r="AC204" s="40">
        <f t="shared" si="101"/>
        <v>169785.01799999998</v>
      </c>
    </row>
    <row r="205" spans="1:29" s="26" customFormat="1" ht="17.850000000000001" customHeight="1">
      <c r="A205" s="28">
        <v>15</v>
      </c>
      <c r="B205" s="29" t="s">
        <v>345</v>
      </c>
      <c r="C205" s="30" t="s">
        <v>31</v>
      </c>
      <c r="D205" s="31">
        <v>20.5</v>
      </c>
      <c r="E205" s="32"/>
      <c r="F205" s="30">
        <v>17697</v>
      </c>
      <c r="G205" s="34">
        <v>3.69</v>
      </c>
      <c r="H205" s="38">
        <v>0.5</v>
      </c>
      <c r="I205" s="32">
        <f t="shared" si="98"/>
        <v>32650.965</v>
      </c>
      <c r="J205" s="34">
        <v>2.34</v>
      </c>
      <c r="K205" s="32">
        <f t="shared" si="99"/>
        <v>76403.258099999992</v>
      </c>
      <c r="L205" s="32">
        <v>25</v>
      </c>
      <c r="M205" s="32">
        <f t="shared" si="97"/>
        <v>19100.814524999998</v>
      </c>
      <c r="N205" s="32">
        <v>10</v>
      </c>
      <c r="O205" s="32">
        <f t="shared" si="93"/>
        <v>7640.3258099999985</v>
      </c>
      <c r="P205" s="32"/>
      <c r="Q205" s="32"/>
      <c r="R205" s="35"/>
      <c r="S205" s="32"/>
      <c r="T205" s="32"/>
      <c r="U205" s="32"/>
      <c r="V205" s="32"/>
      <c r="W205" s="32"/>
      <c r="X205" s="32">
        <f t="shared" si="94"/>
        <v>26741.140334999996</v>
      </c>
      <c r="Y205" s="32">
        <f t="shared" si="95"/>
        <v>103144.39843499998</v>
      </c>
      <c r="Z205" s="34"/>
      <c r="AA205" s="32">
        <f t="shared" si="96"/>
        <v>103144.39843499998</v>
      </c>
      <c r="AB205" s="39">
        <f t="shared" si="100"/>
        <v>0.5</v>
      </c>
      <c r="AC205" s="40">
        <f t="shared" si="101"/>
        <v>76403.258099999992</v>
      </c>
    </row>
    <row r="206" spans="1:29" s="26" customFormat="1" ht="17.850000000000001" customHeight="1">
      <c r="A206" s="28"/>
      <c r="B206" s="41" t="s">
        <v>22</v>
      </c>
      <c r="C206" s="30"/>
      <c r="D206" s="31"/>
      <c r="E206" s="32"/>
      <c r="F206" s="30"/>
      <c r="G206" s="34"/>
      <c r="H206" s="43">
        <f>SUM(H191:H205)</f>
        <v>12.25</v>
      </c>
      <c r="I206" s="73">
        <f>SUM(I191:I205)</f>
        <v>904847.61</v>
      </c>
      <c r="J206" s="45"/>
      <c r="K206" s="73">
        <f>SUM(K191:K205)</f>
        <v>2117343.4073999999</v>
      </c>
      <c r="L206" s="32"/>
      <c r="M206" s="73">
        <f>SUM(M191:M205)</f>
        <v>464424.14069999999</v>
      </c>
      <c r="N206" s="45"/>
      <c r="O206" s="73">
        <f>SUM(O191:O205)</f>
        <v>211734.34073999999</v>
      </c>
      <c r="P206" s="45"/>
      <c r="Q206" s="73">
        <f>SUM(Q191:Q205)</f>
        <v>0</v>
      </c>
      <c r="R206" s="45"/>
      <c r="S206" s="73">
        <f>SUM(S191:S205)</f>
        <v>212364</v>
      </c>
      <c r="T206" s="45"/>
      <c r="U206" s="73">
        <f>SUM(U191:U205)</f>
        <v>0</v>
      </c>
      <c r="V206" s="45"/>
      <c r="W206" s="73">
        <f>SUM(W191:W205)</f>
        <v>0</v>
      </c>
      <c r="X206" s="73">
        <f>SUM(X191:X205)</f>
        <v>888522.48144</v>
      </c>
      <c r="Y206" s="73">
        <f>SUM(Y191:Y205)</f>
        <v>3005865.8888399997</v>
      </c>
      <c r="Z206" s="45"/>
      <c r="AA206" s="73">
        <f>SUM(AA191:AA205)</f>
        <v>3005865.8888399997</v>
      </c>
      <c r="AB206" s="79">
        <f>SUM(AB191:AB205)</f>
        <v>11.25</v>
      </c>
      <c r="AC206" s="73">
        <f>SUM(AC191:AC205)</f>
        <v>1944763.1482500001</v>
      </c>
    </row>
    <row r="207" spans="1:29" s="26" customFormat="1" ht="17.850000000000001" customHeight="1">
      <c r="A207" s="265" t="s">
        <v>501</v>
      </c>
      <c r="B207" s="266"/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7"/>
    </row>
    <row r="208" spans="1:29" s="26" customFormat="1" ht="17.850000000000001" customHeight="1">
      <c r="A208" s="28">
        <v>1</v>
      </c>
      <c r="B208" s="29" t="s">
        <v>167</v>
      </c>
      <c r="C208" s="30">
        <v>4</v>
      </c>
      <c r="D208" s="30"/>
      <c r="E208" s="32"/>
      <c r="F208" s="30">
        <v>17697</v>
      </c>
      <c r="G208" s="34">
        <v>2.9</v>
      </c>
      <c r="H208" s="38">
        <v>1</v>
      </c>
      <c r="I208" s="32">
        <f>F208*G208*H208</f>
        <v>51321.299999999996</v>
      </c>
      <c r="J208" s="34">
        <v>1.71</v>
      </c>
      <c r="K208" s="49">
        <f>I208*J208</f>
        <v>87759.422999999995</v>
      </c>
      <c r="L208" s="32"/>
      <c r="M208" s="32"/>
      <c r="N208" s="32">
        <v>10</v>
      </c>
      <c r="O208" s="32">
        <f>K208*N208/100</f>
        <v>8775.9423000000006</v>
      </c>
      <c r="P208" s="32"/>
      <c r="Q208" s="32"/>
      <c r="R208" s="32"/>
      <c r="S208" s="32"/>
      <c r="T208" s="32">
        <v>30</v>
      </c>
      <c r="U208" s="32">
        <f>F208*H208*T208/100</f>
        <v>5309.1</v>
      </c>
      <c r="V208" s="32"/>
      <c r="W208" s="32"/>
      <c r="X208" s="32">
        <f>W208+S208+U208+Q208+O208+M208</f>
        <v>14085.042300000001</v>
      </c>
      <c r="Y208" s="32">
        <f t="shared" ref="Y208:Y210" si="102">K208+X208</f>
        <v>101844.4653</v>
      </c>
      <c r="Z208" s="34">
        <v>1.1499999999999999</v>
      </c>
      <c r="AA208" s="32">
        <f>Y208*Z208</f>
        <v>117121.13509499999</v>
      </c>
      <c r="AB208" s="39">
        <v>1</v>
      </c>
      <c r="AC208" s="40">
        <f>K208</f>
        <v>87759.422999999995</v>
      </c>
    </row>
    <row r="209" spans="1:29" s="26" customFormat="1" ht="17.850000000000001" customHeight="1">
      <c r="A209" s="28">
        <v>2</v>
      </c>
      <c r="B209" s="29" t="s">
        <v>571</v>
      </c>
      <c r="C209" s="30">
        <v>4</v>
      </c>
      <c r="D209" s="34"/>
      <c r="E209" s="32"/>
      <c r="F209" s="30">
        <v>17697</v>
      </c>
      <c r="G209" s="34">
        <v>2.9</v>
      </c>
      <c r="H209" s="38">
        <v>1</v>
      </c>
      <c r="I209" s="32">
        <f>F209*G209*H209</f>
        <v>51321.299999999996</v>
      </c>
      <c r="J209" s="34">
        <v>1.71</v>
      </c>
      <c r="K209" s="49">
        <f>I209*J209</f>
        <v>87759.422999999995</v>
      </c>
      <c r="L209" s="32"/>
      <c r="M209" s="32"/>
      <c r="N209" s="32">
        <v>10</v>
      </c>
      <c r="O209" s="32">
        <f>K209*N209/100</f>
        <v>8775.9423000000006</v>
      </c>
      <c r="P209" s="32"/>
      <c r="Q209" s="32"/>
      <c r="R209" s="32"/>
      <c r="S209" s="32"/>
      <c r="T209" s="32">
        <v>30</v>
      </c>
      <c r="U209" s="32">
        <f>F209*H209*T209/100</f>
        <v>5309.1</v>
      </c>
      <c r="V209" s="32"/>
      <c r="W209" s="32"/>
      <c r="X209" s="32">
        <f>W209+S209+U209+Q209+O209+M209</f>
        <v>14085.042300000001</v>
      </c>
      <c r="Y209" s="32">
        <f t="shared" si="102"/>
        <v>101844.4653</v>
      </c>
      <c r="Z209" s="34">
        <v>1.1499999999999999</v>
      </c>
      <c r="AA209" s="32">
        <f>Y209*Z209</f>
        <v>117121.13509499999</v>
      </c>
      <c r="AB209" s="39">
        <v>1</v>
      </c>
      <c r="AC209" s="40">
        <f>K209</f>
        <v>87759.422999999995</v>
      </c>
    </row>
    <row r="210" spans="1:29" s="26" customFormat="1" ht="17.850000000000001" customHeight="1">
      <c r="A210" s="28">
        <v>3</v>
      </c>
      <c r="B210" s="29" t="s">
        <v>188</v>
      </c>
      <c r="C210" s="30">
        <v>4</v>
      </c>
      <c r="D210" s="34"/>
      <c r="E210" s="32"/>
      <c r="F210" s="30">
        <v>17697</v>
      </c>
      <c r="G210" s="34">
        <v>2.9</v>
      </c>
      <c r="H210" s="38">
        <v>1</v>
      </c>
      <c r="I210" s="32">
        <f>F210*G210*H210</f>
        <v>51321.299999999996</v>
      </c>
      <c r="J210" s="34">
        <v>1.71</v>
      </c>
      <c r="K210" s="49">
        <f>I210*J210</f>
        <v>87759.422999999995</v>
      </c>
      <c r="L210" s="32"/>
      <c r="M210" s="32"/>
      <c r="N210" s="32">
        <v>10</v>
      </c>
      <c r="O210" s="32">
        <f>K210*N210/100</f>
        <v>8775.9423000000006</v>
      </c>
      <c r="P210" s="32"/>
      <c r="Q210" s="32"/>
      <c r="R210" s="32"/>
      <c r="S210" s="32"/>
      <c r="T210" s="32">
        <v>30</v>
      </c>
      <c r="U210" s="32">
        <f>F210*H210*T210/100</f>
        <v>5309.1</v>
      </c>
      <c r="V210" s="32"/>
      <c r="W210" s="32"/>
      <c r="X210" s="32">
        <f>W210+S210+U210+Q210+O210+M210</f>
        <v>14085.042300000001</v>
      </c>
      <c r="Y210" s="32">
        <f t="shared" si="102"/>
        <v>101844.4653</v>
      </c>
      <c r="Z210" s="34">
        <v>1.1499999999999999</v>
      </c>
      <c r="AA210" s="32">
        <f>Y210*Z210</f>
        <v>117121.13509499999</v>
      </c>
      <c r="AB210" s="39">
        <v>1</v>
      </c>
      <c r="AC210" s="40">
        <f>K210</f>
        <v>87759.422999999995</v>
      </c>
    </row>
    <row r="211" spans="1:29" s="71" customFormat="1" ht="17.850000000000001" customHeight="1">
      <c r="A211" s="28"/>
      <c r="B211" s="41" t="s">
        <v>22</v>
      </c>
      <c r="C211" s="42"/>
      <c r="D211" s="27"/>
      <c r="E211" s="45"/>
      <c r="F211" s="42"/>
      <c r="G211" s="42"/>
      <c r="H211" s="70">
        <f>SUM(H208:H210)</f>
        <v>3</v>
      </c>
      <c r="I211" s="44">
        <f>SUM(I208:I210)</f>
        <v>153963.9</v>
      </c>
      <c r="J211" s="45"/>
      <c r="K211" s="44">
        <f>SUM(K208:K210)</f>
        <v>263278.26899999997</v>
      </c>
      <c r="L211" s="45"/>
      <c r="M211" s="44">
        <f>SUM(M208:M210)</f>
        <v>0</v>
      </c>
      <c r="N211" s="45"/>
      <c r="O211" s="44">
        <f>SUM(O208:O210)</f>
        <v>26327.8269</v>
      </c>
      <c r="P211" s="45"/>
      <c r="Q211" s="44">
        <f>SUM(Q208:Q210)</f>
        <v>0</v>
      </c>
      <c r="R211" s="45"/>
      <c r="S211" s="44">
        <f>SUM(S208:S210)</f>
        <v>0</v>
      </c>
      <c r="T211" s="45"/>
      <c r="U211" s="44">
        <f>SUM(U208:U210)</f>
        <v>15927.300000000001</v>
      </c>
      <c r="V211" s="45"/>
      <c r="W211" s="44">
        <f>SUM(W208:W210)</f>
        <v>0</v>
      </c>
      <c r="X211" s="44">
        <f>SUM(X208:X210)</f>
        <v>42255.126900000003</v>
      </c>
      <c r="Y211" s="44">
        <f>SUM(Y208:Y210)</f>
        <v>305533.3959</v>
      </c>
      <c r="Z211" s="45"/>
      <c r="AA211" s="44">
        <f>SUM(AA208:AA210)</f>
        <v>351363.40528499999</v>
      </c>
      <c r="AB211" s="46">
        <f>SUM(AB208:AB210)</f>
        <v>3</v>
      </c>
      <c r="AC211" s="44">
        <f>SUM(AC208:AC210)</f>
        <v>263278.26899999997</v>
      </c>
    </row>
    <row r="212" spans="1:29" s="26" customFormat="1" ht="17.850000000000001" customHeight="1">
      <c r="A212" s="265" t="s">
        <v>258</v>
      </c>
      <c r="B212" s="266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7"/>
    </row>
    <row r="213" spans="1:29" s="26" customFormat="1" ht="17.850000000000001" customHeight="1">
      <c r="A213" s="28">
        <v>1</v>
      </c>
      <c r="B213" s="29" t="s">
        <v>189</v>
      </c>
      <c r="C213" s="30" t="s">
        <v>257</v>
      </c>
      <c r="D213" s="31">
        <v>14.3</v>
      </c>
      <c r="E213" s="32"/>
      <c r="F213" s="30">
        <v>17697</v>
      </c>
      <c r="G213" s="30">
        <v>3.61</v>
      </c>
      <c r="H213" s="31">
        <v>1</v>
      </c>
      <c r="I213" s="32">
        <f t="shared" ref="I213:I220" si="103">F213*G213*H213</f>
        <v>63886.17</v>
      </c>
      <c r="J213" s="34">
        <v>1.71</v>
      </c>
      <c r="K213" s="49">
        <f t="shared" ref="K213:K220" si="104">I213*J213</f>
        <v>109245.3507</v>
      </c>
      <c r="L213" s="32">
        <v>25</v>
      </c>
      <c r="M213" s="32">
        <f>K213*L213/100</f>
        <v>27311.337675000002</v>
      </c>
      <c r="N213" s="32">
        <v>10</v>
      </c>
      <c r="O213" s="32">
        <f t="shared" ref="O213:O220" si="105">K213*N213/100</f>
        <v>10924.53507</v>
      </c>
      <c r="P213" s="32"/>
      <c r="Q213" s="32"/>
      <c r="R213" s="32"/>
      <c r="S213" s="32"/>
      <c r="T213" s="32"/>
      <c r="U213" s="32"/>
      <c r="V213" s="32"/>
      <c r="W213" s="32"/>
      <c r="X213" s="32">
        <f t="shared" ref="X213:X220" si="106">W213+S213+U213+Q213+O213+M213</f>
        <v>38235.872745000001</v>
      </c>
      <c r="Y213" s="32">
        <f t="shared" ref="Y213:Y220" si="107">K213+X213</f>
        <v>147481.22344500001</v>
      </c>
      <c r="Z213" s="34">
        <v>1.1499999999999999</v>
      </c>
      <c r="AA213" s="32">
        <f t="shared" ref="AA213:AA220" si="108">Y213*Z213</f>
        <v>169603.40696175001</v>
      </c>
      <c r="AB213" s="39">
        <f t="shared" ref="AB213:AB220" si="109">H213</f>
        <v>1</v>
      </c>
      <c r="AC213" s="40">
        <f t="shared" ref="AC213:AC220" si="110">K213</f>
        <v>109245.3507</v>
      </c>
    </row>
    <row r="214" spans="1:29" s="26" customFormat="1" ht="17.850000000000001" customHeight="1">
      <c r="A214" s="28">
        <v>2</v>
      </c>
      <c r="B214" s="29" t="s">
        <v>89</v>
      </c>
      <c r="C214" s="30" t="s">
        <v>173</v>
      </c>
      <c r="D214" s="34">
        <v>1.1000000000000001</v>
      </c>
      <c r="E214" s="32"/>
      <c r="F214" s="30">
        <v>17697</v>
      </c>
      <c r="G214" s="30">
        <v>2.98</v>
      </c>
      <c r="H214" s="31">
        <v>1</v>
      </c>
      <c r="I214" s="32">
        <f t="shared" si="103"/>
        <v>52737.06</v>
      </c>
      <c r="J214" s="34">
        <v>1.71</v>
      </c>
      <c r="K214" s="49">
        <f t="shared" si="104"/>
        <v>90180.372599999988</v>
      </c>
      <c r="L214" s="32"/>
      <c r="M214" s="32"/>
      <c r="N214" s="32">
        <v>10</v>
      </c>
      <c r="O214" s="32">
        <f t="shared" si="105"/>
        <v>9018.0372599999992</v>
      </c>
      <c r="P214" s="32"/>
      <c r="Q214" s="32"/>
      <c r="R214" s="32"/>
      <c r="S214" s="32"/>
      <c r="T214" s="32"/>
      <c r="U214" s="32"/>
      <c r="V214" s="32"/>
      <c r="W214" s="32"/>
      <c r="X214" s="32">
        <f t="shared" si="106"/>
        <v>9018.0372599999992</v>
      </c>
      <c r="Y214" s="32">
        <f t="shared" si="107"/>
        <v>99198.409859999985</v>
      </c>
      <c r="Z214" s="34">
        <v>1.1499999999999999</v>
      </c>
      <c r="AA214" s="32">
        <f t="shared" si="108"/>
        <v>114078.17133899998</v>
      </c>
      <c r="AB214" s="39">
        <f t="shared" si="109"/>
        <v>1</v>
      </c>
      <c r="AC214" s="40">
        <f t="shared" si="110"/>
        <v>90180.372599999988</v>
      </c>
    </row>
    <row r="215" spans="1:29" s="26" customFormat="1" ht="17.850000000000001" customHeight="1">
      <c r="A215" s="28">
        <v>3</v>
      </c>
      <c r="B215" s="29" t="s">
        <v>172</v>
      </c>
      <c r="C215" s="30">
        <v>4</v>
      </c>
      <c r="D215" s="34"/>
      <c r="E215" s="32" t="s">
        <v>596</v>
      </c>
      <c r="F215" s="30">
        <v>17697</v>
      </c>
      <c r="G215" s="34">
        <v>2.9</v>
      </c>
      <c r="H215" s="38">
        <v>1</v>
      </c>
      <c r="I215" s="32">
        <f>F215*G215*H215</f>
        <v>51321.299999999996</v>
      </c>
      <c r="J215" s="34">
        <v>1.71</v>
      </c>
      <c r="K215" s="49">
        <f t="shared" si="104"/>
        <v>87759.422999999995</v>
      </c>
      <c r="L215" s="32"/>
      <c r="M215" s="32"/>
      <c r="N215" s="32">
        <v>10</v>
      </c>
      <c r="O215" s="32">
        <f>K215*N215/100</f>
        <v>8775.9423000000006</v>
      </c>
      <c r="P215" s="32"/>
      <c r="Q215" s="32"/>
      <c r="R215" s="32"/>
      <c r="S215" s="32"/>
      <c r="T215" s="32"/>
      <c r="U215" s="32"/>
      <c r="V215" s="32">
        <v>20</v>
      </c>
      <c r="W215" s="32">
        <f>(F215*V215)/100</f>
        <v>3539.4</v>
      </c>
      <c r="X215" s="32">
        <f t="shared" si="106"/>
        <v>12315.3423</v>
      </c>
      <c r="Y215" s="32">
        <f t="shared" si="107"/>
        <v>100074.7653</v>
      </c>
      <c r="Z215" s="50">
        <v>1.7350000000000001</v>
      </c>
      <c r="AA215" s="32">
        <f t="shared" si="108"/>
        <v>173629.71779550001</v>
      </c>
      <c r="AB215" s="39">
        <f t="shared" si="109"/>
        <v>1</v>
      </c>
      <c r="AC215" s="40">
        <f t="shared" si="110"/>
        <v>87759.422999999995</v>
      </c>
    </row>
    <row r="216" spans="1:29" s="26" customFormat="1" ht="17.850000000000001" customHeight="1">
      <c r="A216" s="28">
        <v>4</v>
      </c>
      <c r="B216" s="29" t="s">
        <v>186</v>
      </c>
      <c r="C216" s="30">
        <v>2</v>
      </c>
      <c r="D216" s="34"/>
      <c r="E216" s="32"/>
      <c r="F216" s="30">
        <v>17697</v>
      </c>
      <c r="G216" s="30">
        <v>2.84</v>
      </c>
      <c r="H216" s="31">
        <v>1</v>
      </c>
      <c r="I216" s="32">
        <f t="shared" si="103"/>
        <v>50259.479999999996</v>
      </c>
      <c r="J216" s="34">
        <v>1.71</v>
      </c>
      <c r="K216" s="49">
        <f t="shared" si="104"/>
        <v>85943.710799999986</v>
      </c>
      <c r="L216" s="32"/>
      <c r="M216" s="32"/>
      <c r="N216" s="32">
        <v>10</v>
      </c>
      <c r="O216" s="32">
        <f t="shared" si="105"/>
        <v>8594.371079999999</v>
      </c>
      <c r="P216" s="32"/>
      <c r="Q216" s="32"/>
      <c r="R216" s="32"/>
      <c r="S216" s="32"/>
      <c r="T216" s="32"/>
      <c r="U216" s="32"/>
      <c r="V216" s="32"/>
      <c r="W216" s="32"/>
      <c r="X216" s="32">
        <f t="shared" si="106"/>
        <v>8594.371079999999</v>
      </c>
      <c r="Y216" s="32">
        <f t="shared" si="107"/>
        <v>94538.081879999983</v>
      </c>
      <c r="Z216" s="34">
        <v>1.1499999999999999</v>
      </c>
      <c r="AA216" s="32">
        <f t="shared" si="108"/>
        <v>108718.79416199998</v>
      </c>
      <c r="AB216" s="39">
        <f t="shared" si="109"/>
        <v>1</v>
      </c>
      <c r="AC216" s="40">
        <f t="shared" si="110"/>
        <v>85943.710799999986</v>
      </c>
    </row>
    <row r="217" spans="1:29" s="26" customFormat="1" ht="17.850000000000001" customHeight="1">
      <c r="A217" s="28">
        <v>5</v>
      </c>
      <c r="B217" s="29" t="s">
        <v>186</v>
      </c>
      <c r="C217" s="30">
        <v>2</v>
      </c>
      <c r="D217" s="34"/>
      <c r="E217" s="32"/>
      <c r="F217" s="30">
        <v>17697</v>
      </c>
      <c r="G217" s="30">
        <v>2.84</v>
      </c>
      <c r="H217" s="31">
        <v>1</v>
      </c>
      <c r="I217" s="32">
        <f t="shared" si="103"/>
        <v>50259.479999999996</v>
      </c>
      <c r="J217" s="34">
        <v>1.71</v>
      </c>
      <c r="K217" s="49">
        <f t="shared" si="104"/>
        <v>85943.710799999986</v>
      </c>
      <c r="L217" s="32"/>
      <c r="M217" s="32"/>
      <c r="N217" s="32">
        <v>10</v>
      </c>
      <c r="O217" s="32">
        <f t="shared" si="105"/>
        <v>8594.371079999999</v>
      </c>
      <c r="P217" s="32"/>
      <c r="Q217" s="32"/>
      <c r="R217" s="32"/>
      <c r="S217" s="32"/>
      <c r="T217" s="32"/>
      <c r="U217" s="32"/>
      <c r="V217" s="32"/>
      <c r="W217" s="32"/>
      <c r="X217" s="32">
        <f t="shared" si="106"/>
        <v>8594.371079999999</v>
      </c>
      <c r="Y217" s="32">
        <f t="shared" si="107"/>
        <v>94538.081879999983</v>
      </c>
      <c r="Z217" s="34">
        <v>1.1499999999999999</v>
      </c>
      <c r="AA217" s="32">
        <f t="shared" si="108"/>
        <v>108718.79416199998</v>
      </c>
      <c r="AB217" s="39">
        <f t="shared" si="109"/>
        <v>1</v>
      </c>
      <c r="AC217" s="40">
        <f t="shared" si="110"/>
        <v>85943.710799999986</v>
      </c>
    </row>
    <row r="218" spans="1:29" s="26" customFormat="1" ht="17.850000000000001" customHeight="1">
      <c r="A218" s="28">
        <v>6</v>
      </c>
      <c r="B218" s="29" t="s">
        <v>186</v>
      </c>
      <c r="C218" s="30">
        <v>2</v>
      </c>
      <c r="D218" s="34"/>
      <c r="E218" s="32"/>
      <c r="F218" s="30">
        <v>17697</v>
      </c>
      <c r="G218" s="30">
        <v>2.84</v>
      </c>
      <c r="H218" s="31">
        <v>1</v>
      </c>
      <c r="I218" s="32">
        <f t="shared" si="103"/>
        <v>50259.479999999996</v>
      </c>
      <c r="J218" s="34">
        <v>1.71</v>
      </c>
      <c r="K218" s="49">
        <f t="shared" si="104"/>
        <v>85943.710799999986</v>
      </c>
      <c r="L218" s="32"/>
      <c r="M218" s="32"/>
      <c r="N218" s="32">
        <v>10</v>
      </c>
      <c r="O218" s="32">
        <f t="shared" si="105"/>
        <v>8594.371079999999</v>
      </c>
      <c r="P218" s="32"/>
      <c r="Q218" s="32"/>
      <c r="R218" s="32"/>
      <c r="S218" s="32"/>
      <c r="T218" s="32"/>
      <c r="U218" s="32"/>
      <c r="V218" s="32"/>
      <c r="W218" s="32"/>
      <c r="X218" s="32">
        <f t="shared" si="106"/>
        <v>8594.371079999999</v>
      </c>
      <c r="Y218" s="32">
        <f t="shared" si="107"/>
        <v>94538.081879999983</v>
      </c>
      <c r="Z218" s="34">
        <v>1.1499999999999999</v>
      </c>
      <c r="AA218" s="32">
        <f t="shared" si="108"/>
        <v>108718.79416199998</v>
      </c>
      <c r="AB218" s="39">
        <f t="shared" si="109"/>
        <v>1</v>
      </c>
      <c r="AC218" s="40">
        <f t="shared" si="110"/>
        <v>85943.710799999986</v>
      </c>
    </row>
    <row r="219" spans="1:29" s="26" customFormat="1" ht="17.850000000000001" customHeight="1">
      <c r="A219" s="28">
        <v>7</v>
      </c>
      <c r="B219" s="29" t="s">
        <v>51</v>
      </c>
      <c r="C219" s="30">
        <v>2</v>
      </c>
      <c r="D219" s="34"/>
      <c r="E219" s="32"/>
      <c r="F219" s="30">
        <v>17697</v>
      </c>
      <c r="G219" s="30">
        <v>2.84</v>
      </c>
      <c r="H219" s="31">
        <v>0.5</v>
      </c>
      <c r="I219" s="32">
        <f t="shared" si="103"/>
        <v>25129.739999999998</v>
      </c>
      <c r="J219" s="34">
        <v>1.71</v>
      </c>
      <c r="K219" s="49">
        <f t="shared" si="104"/>
        <v>42971.855399999993</v>
      </c>
      <c r="L219" s="32"/>
      <c r="M219" s="32"/>
      <c r="N219" s="32">
        <v>10</v>
      </c>
      <c r="O219" s="32">
        <f t="shared" si="105"/>
        <v>4297.1855399999995</v>
      </c>
      <c r="P219" s="32"/>
      <c r="Q219" s="32"/>
      <c r="R219" s="32"/>
      <c r="S219" s="32"/>
      <c r="T219" s="32"/>
      <c r="U219" s="32"/>
      <c r="V219" s="32"/>
      <c r="W219" s="32"/>
      <c r="X219" s="32">
        <f t="shared" si="106"/>
        <v>4297.1855399999995</v>
      </c>
      <c r="Y219" s="32">
        <f t="shared" si="107"/>
        <v>47269.040939999992</v>
      </c>
      <c r="Z219" s="34">
        <v>1.1499999999999999</v>
      </c>
      <c r="AA219" s="32">
        <f t="shared" si="108"/>
        <v>54359.397080999988</v>
      </c>
      <c r="AB219" s="39">
        <f t="shared" si="109"/>
        <v>0.5</v>
      </c>
      <c r="AC219" s="40">
        <f t="shared" si="110"/>
        <v>42971.855399999993</v>
      </c>
    </row>
    <row r="220" spans="1:29" s="26" customFormat="1" ht="17.850000000000001" customHeight="1">
      <c r="A220" s="28">
        <v>8</v>
      </c>
      <c r="B220" s="29" t="s">
        <v>464</v>
      </c>
      <c r="C220" s="30">
        <v>2</v>
      </c>
      <c r="D220" s="34"/>
      <c r="E220" s="32"/>
      <c r="F220" s="30">
        <v>17697</v>
      </c>
      <c r="G220" s="30">
        <v>2.84</v>
      </c>
      <c r="H220" s="31">
        <v>1</v>
      </c>
      <c r="I220" s="32">
        <f t="shared" si="103"/>
        <v>50259.479999999996</v>
      </c>
      <c r="J220" s="34">
        <v>1.71</v>
      </c>
      <c r="K220" s="49">
        <f t="shared" si="104"/>
        <v>85943.710799999986</v>
      </c>
      <c r="L220" s="32"/>
      <c r="M220" s="32"/>
      <c r="N220" s="32">
        <v>10</v>
      </c>
      <c r="O220" s="32">
        <f t="shared" si="105"/>
        <v>8594.371079999999</v>
      </c>
      <c r="P220" s="32"/>
      <c r="Q220" s="32"/>
      <c r="R220" s="32"/>
      <c r="S220" s="32"/>
      <c r="T220" s="32"/>
      <c r="U220" s="32"/>
      <c r="V220" s="32"/>
      <c r="W220" s="32"/>
      <c r="X220" s="32">
        <f t="shared" si="106"/>
        <v>8594.371079999999</v>
      </c>
      <c r="Y220" s="32">
        <f t="shared" si="107"/>
        <v>94538.081879999983</v>
      </c>
      <c r="Z220" s="34">
        <v>1.1499999999999999</v>
      </c>
      <c r="AA220" s="32">
        <f t="shared" si="108"/>
        <v>108718.79416199998</v>
      </c>
      <c r="AB220" s="39">
        <f t="shared" si="109"/>
        <v>1</v>
      </c>
      <c r="AC220" s="40">
        <f t="shared" si="110"/>
        <v>85943.710799999986</v>
      </c>
    </row>
    <row r="221" spans="1:29" s="26" customFormat="1" ht="17.850000000000001" customHeight="1">
      <c r="A221" s="32"/>
      <c r="B221" s="41" t="s">
        <v>22</v>
      </c>
      <c r="C221" s="42"/>
      <c r="D221" s="27"/>
      <c r="E221" s="32"/>
      <c r="F221" s="42"/>
      <c r="G221" s="42"/>
      <c r="H221" s="46">
        <f>SUM(H213:H220)</f>
        <v>7.5</v>
      </c>
      <c r="I221" s="44">
        <f>SUM(I213:I220)</f>
        <v>394112.18999999994</v>
      </c>
      <c r="J221" s="45"/>
      <c r="K221" s="44">
        <f>SUM(K213:K220)</f>
        <v>673931.84489999991</v>
      </c>
      <c r="L221" s="45"/>
      <c r="M221" s="44">
        <f>SUM(M213:M220)</f>
        <v>27311.337675000002</v>
      </c>
      <c r="N221" s="45"/>
      <c r="O221" s="44">
        <f>SUM(O213:O220)</f>
        <v>67393.184489999985</v>
      </c>
      <c r="P221" s="45"/>
      <c r="Q221" s="44">
        <f>SUM(Q213:Q220)</f>
        <v>0</v>
      </c>
      <c r="R221" s="32"/>
      <c r="S221" s="44">
        <f>SUM(S213:S220)</f>
        <v>0</v>
      </c>
      <c r="T221" s="32"/>
      <c r="U221" s="44">
        <f>SUM(U213:U220)</f>
        <v>0</v>
      </c>
      <c r="V221" s="32"/>
      <c r="W221" s="44">
        <f>SUM(W213:W220)</f>
        <v>3539.4</v>
      </c>
      <c r="X221" s="44">
        <f>SUM(X213:X220)</f>
        <v>98243.922164999996</v>
      </c>
      <c r="Y221" s="44">
        <f>SUM(Y213:Y220)</f>
        <v>772175.76706499979</v>
      </c>
      <c r="Z221" s="45"/>
      <c r="AA221" s="44">
        <f>SUM(AA213:AA220)</f>
        <v>946545.86982524989</v>
      </c>
      <c r="AB221" s="48">
        <f>SUM(AB213:AB220)</f>
        <v>7.5</v>
      </c>
      <c r="AC221" s="44">
        <f>SUM(AC213:AC220)</f>
        <v>673931.84489999991</v>
      </c>
    </row>
    <row r="222" spans="1:29" s="26" customFormat="1" ht="17.850000000000001" customHeight="1" thickBot="1">
      <c r="A222" s="75"/>
      <c r="B222" s="53" t="s">
        <v>90</v>
      </c>
      <c r="C222" s="54"/>
      <c r="D222" s="54"/>
      <c r="E222" s="55"/>
      <c r="F222" s="56"/>
      <c r="G222" s="56"/>
      <c r="H222" s="80">
        <f>H189+H206+H211+H221</f>
        <v>26.5</v>
      </c>
      <c r="I222" s="44">
        <f>I189+I206+I211+I221</f>
        <v>1753861.1849999998</v>
      </c>
      <c r="J222" s="58"/>
      <c r="K222" s="44">
        <f>K189+K206+K211+K221</f>
        <v>4083759.7199999997</v>
      </c>
      <c r="L222" s="58"/>
      <c r="M222" s="44">
        <f>M189+M206+M211+M221</f>
        <v>749037.02804999996</v>
      </c>
      <c r="N222" s="58"/>
      <c r="O222" s="44">
        <f>O189+O206+O211+O221</f>
        <v>409771.04420699994</v>
      </c>
      <c r="P222" s="58"/>
      <c r="Q222" s="44">
        <f>Q189+Q206+Q211+Q221</f>
        <v>0</v>
      </c>
      <c r="R222" s="75"/>
      <c r="S222" s="44">
        <f>S189+S206+S211+S221</f>
        <v>318546</v>
      </c>
      <c r="T222" s="75"/>
      <c r="U222" s="44">
        <f>U189+U206+U211+U221</f>
        <v>15927.300000000001</v>
      </c>
      <c r="V222" s="75"/>
      <c r="W222" s="44">
        <f>W189+W206+W211+W221</f>
        <v>3539.4</v>
      </c>
      <c r="X222" s="44">
        <f>X189+X206+X211+X221</f>
        <v>1496820.7722570002</v>
      </c>
      <c r="Y222" s="44">
        <f>Y189+Y206+Y211+Y221</f>
        <v>5580580.492256999</v>
      </c>
      <c r="Z222" s="59"/>
      <c r="AA222" s="44">
        <f>AA189+AA206+AA211+AA221</f>
        <v>5800780.6044022487</v>
      </c>
      <c r="AB222" s="48">
        <f>AB189+AB206+AB211+AB221</f>
        <v>24.75</v>
      </c>
      <c r="AC222" s="44">
        <f>AC189+AC206+AC211+AC221</f>
        <v>3697833.2773499996</v>
      </c>
    </row>
    <row r="223" spans="1:29" s="26" customFormat="1" ht="17.850000000000001" customHeight="1" thickBot="1">
      <c r="A223" s="290"/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  <c r="AA223" s="291"/>
      <c r="AB223" s="291"/>
      <c r="AC223" s="291"/>
    </row>
    <row r="224" spans="1:29" s="26" customFormat="1" ht="17.850000000000001" customHeight="1">
      <c r="A224" s="262" t="s">
        <v>190</v>
      </c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4"/>
    </row>
    <row r="225" spans="1:29" s="26" customFormat="1" ht="17.850000000000001" customHeight="1">
      <c r="A225" s="268" t="s">
        <v>14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70"/>
    </row>
    <row r="226" spans="1:29" s="26" customFormat="1" ht="17.850000000000001" customHeight="1">
      <c r="A226" s="28">
        <v>1</v>
      </c>
      <c r="B226" s="29" t="s">
        <v>177</v>
      </c>
      <c r="C226" s="30" t="s">
        <v>21</v>
      </c>
      <c r="D226" s="31" t="s">
        <v>20</v>
      </c>
      <c r="E226" s="32"/>
      <c r="F226" s="30">
        <v>17697</v>
      </c>
      <c r="G226" s="30">
        <v>4.7699999999999996</v>
      </c>
      <c r="H226" s="38">
        <v>1</v>
      </c>
      <c r="I226" s="32">
        <f>F226*G226*H226</f>
        <v>84414.689999999988</v>
      </c>
      <c r="J226" s="34">
        <v>3.42</v>
      </c>
      <c r="K226" s="32">
        <f>I226*J226</f>
        <v>288698.23979999998</v>
      </c>
      <c r="L226" s="32">
        <v>25</v>
      </c>
      <c r="M226" s="32">
        <f>K226*L226/100</f>
        <v>72174.559949999995</v>
      </c>
      <c r="N226" s="32">
        <v>10</v>
      </c>
      <c r="O226" s="32">
        <f>K226*N226/100</f>
        <v>28869.823980000001</v>
      </c>
      <c r="P226" s="32"/>
      <c r="Q226" s="32"/>
      <c r="R226" s="35">
        <v>200</v>
      </c>
      <c r="S226" s="32">
        <f>F226*H226*R226/100</f>
        <v>35394</v>
      </c>
      <c r="T226" s="32"/>
      <c r="U226" s="32"/>
      <c r="V226" s="32"/>
      <c r="W226" s="32"/>
      <c r="X226" s="32">
        <f>W226+S226+U226+Q226+O226+M226</f>
        <v>136438.38393000001</v>
      </c>
      <c r="Y226" s="32">
        <f>K226+X226</f>
        <v>425136.62372999999</v>
      </c>
      <c r="Z226" s="34"/>
      <c r="AA226" s="32">
        <f>Y226</f>
        <v>425136.62372999999</v>
      </c>
      <c r="AB226" s="39">
        <f t="shared" ref="AB226" si="111">H226</f>
        <v>1</v>
      </c>
      <c r="AC226" s="40">
        <f t="shared" ref="AC226" si="112">K226</f>
        <v>288698.23979999998</v>
      </c>
    </row>
    <row r="227" spans="1:29" s="26" customFormat="1" ht="17.850000000000001" customHeight="1">
      <c r="A227" s="28"/>
      <c r="B227" s="41" t="s">
        <v>22</v>
      </c>
      <c r="C227" s="42"/>
      <c r="D227" s="27"/>
      <c r="E227" s="32"/>
      <c r="F227" s="42"/>
      <c r="G227" s="42"/>
      <c r="H227" s="70">
        <f>SUM(H226)</f>
        <v>1</v>
      </c>
      <c r="I227" s="73">
        <f>SUM(I226)</f>
        <v>84414.689999999988</v>
      </c>
      <c r="J227" s="45"/>
      <c r="K227" s="73">
        <f>SUM(K226)</f>
        <v>288698.23979999998</v>
      </c>
      <c r="L227" s="45"/>
      <c r="M227" s="73">
        <f>SUM(M226)</f>
        <v>72174.559949999995</v>
      </c>
      <c r="N227" s="45"/>
      <c r="O227" s="73">
        <f>SUM(O226)</f>
        <v>28869.823980000001</v>
      </c>
      <c r="P227" s="45"/>
      <c r="Q227" s="73">
        <f>SUM(Q226)</f>
        <v>0</v>
      </c>
      <c r="R227" s="45"/>
      <c r="S227" s="73">
        <f>SUM(S226)</f>
        <v>35394</v>
      </c>
      <c r="T227" s="45"/>
      <c r="U227" s="73">
        <f>SUM(U226)</f>
        <v>0</v>
      </c>
      <c r="V227" s="45"/>
      <c r="W227" s="73">
        <f>SUM(W226)</f>
        <v>0</v>
      </c>
      <c r="X227" s="73">
        <f>SUM(X226)</f>
        <v>136438.38393000001</v>
      </c>
      <c r="Y227" s="73">
        <f>SUM(Y226)</f>
        <v>425136.62372999999</v>
      </c>
      <c r="Z227" s="45"/>
      <c r="AA227" s="73">
        <f>SUM(AA226)</f>
        <v>425136.62372999999</v>
      </c>
      <c r="AB227" s="46">
        <f>SUM(AB226)</f>
        <v>1</v>
      </c>
      <c r="AC227" s="73">
        <f>SUM(AC226)</f>
        <v>288698.23979999998</v>
      </c>
    </row>
    <row r="228" spans="1:29" s="26" customFormat="1" ht="17.850000000000001" customHeight="1">
      <c r="A228" s="287" t="s">
        <v>23</v>
      </c>
      <c r="B228" s="288"/>
      <c r="C228" s="288"/>
      <c r="D228" s="288"/>
      <c r="E228" s="288"/>
      <c r="F228" s="288"/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  <c r="X228" s="288"/>
      <c r="Y228" s="288"/>
      <c r="Z228" s="288"/>
      <c r="AA228" s="288"/>
      <c r="AB228" s="288"/>
      <c r="AC228" s="289"/>
    </row>
    <row r="229" spans="1:29" s="26" customFormat="1" ht="17.850000000000001" customHeight="1">
      <c r="A229" s="28">
        <v>1</v>
      </c>
      <c r="B229" s="72" t="s">
        <v>321</v>
      </c>
      <c r="C229" s="30" t="s">
        <v>31</v>
      </c>
      <c r="D229" s="30" t="s">
        <v>20</v>
      </c>
      <c r="E229" s="32"/>
      <c r="F229" s="30">
        <v>17697</v>
      </c>
      <c r="G229" s="30">
        <v>3.73</v>
      </c>
      <c r="H229" s="31">
        <v>1</v>
      </c>
      <c r="I229" s="32">
        <f t="shared" ref="I229:I235" si="113">F229*G229*H229</f>
        <v>66009.81</v>
      </c>
      <c r="J229" s="34">
        <v>2.34</v>
      </c>
      <c r="K229" s="32">
        <f t="shared" ref="K229:K235" si="114">I229*J229</f>
        <v>154462.95539999998</v>
      </c>
      <c r="L229" s="32">
        <v>25</v>
      </c>
      <c r="M229" s="32">
        <f>K229*L229/100</f>
        <v>38615.738849999994</v>
      </c>
      <c r="N229" s="32">
        <v>10</v>
      </c>
      <c r="O229" s="32">
        <f t="shared" ref="O229:O235" si="115">K229*N229/100</f>
        <v>15446.295539999997</v>
      </c>
      <c r="P229" s="32"/>
      <c r="Q229" s="32"/>
      <c r="R229" s="35">
        <v>150</v>
      </c>
      <c r="S229" s="32">
        <f>F229*H229*R229/100</f>
        <v>26545.5</v>
      </c>
      <c r="T229" s="32"/>
      <c r="U229" s="32"/>
      <c r="V229" s="32"/>
      <c r="W229" s="32"/>
      <c r="X229" s="32">
        <f t="shared" ref="X229:X235" si="116">W229+S229+U229+Q229+O229+M229</f>
        <v>80607.534389999986</v>
      </c>
      <c r="Y229" s="32">
        <f t="shared" ref="Y229:Y235" si="117">K229+X229</f>
        <v>235070.48978999996</v>
      </c>
      <c r="Z229" s="34"/>
      <c r="AA229" s="32">
        <f t="shared" ref="AA229:AA235" si="118">Y229</f>
        <v>235070.48978999996</v>
      </c>
      <c r="AB229" s="39">
        <f t="shared" ref="AB229:AB231" si="119">H229</f>
        <v>1</v>
      </c>
      <c r="AC229" s="40">
        <f t="shared" ref="AC229:AC231" si="120">K229</f>
        <v>154462.95539999998</v>
      </c>
    </row>
    <row r="230" spans="1:29" s="26" customFormat="1" ht="17.850000000000001" customHeight="1">
      <c r="A230" s="28">
        <v>2</v>
      </c>
      <c r="B230" s="72" t="s">
        <v>321</v>
      </c>
      <c r="C230" s="30" t="s">
        <v>31</v>
      </c>
      <c r="D230" s="34">
        <v>21.1</v>
      </c>
      <c r="E230" s="32"/>
      <c r="F230" s="30">
        <v>17697</v>
      </c>
      <c r="G230" s="30">
        <v>3.69</v>
      </c>
      <c r="H230" s="31">
        <v>1</v>
      </c>
      <c r="I230" s="32">
        <f t="shared" si="113"/>
        <v>65301.93</v>
      </c>
      <c r="J230" s="34">
        <v>2.34</v>
      </c>
      <c r="K230" s="32">
        <f t="shared" si="114"/>
        <v>152806.51619999998</v>
      </c>
      <c r="L230" s="32">
        <v>25</v>
      </c>
      <c r="M230" s="32">
        <f>K230*L230/100</f>
        <v>38201.629049999996</v>
      </c>
      <c r="N230" s="32">
        <v>10</v>
      </c>
      <c r="O230" s="32">
        <f t="shared" si="115"/>
        <v>15280.651619999997</v>
      </c>
      <c r="P230" s="32"/>
      <c r="Q230" s="32"/>
      <c r="R230" s="35">
        <v>150</v>
      </c>
      <c r="S230" s="32">
        <v>26546</v>
      </c>
      <c r="T230" s="32"/>
      <c r="U230" s="32"/>
      <c r="V230" s="32"/>
      <c r="W230" s="32"/>
      <c r="X230" s="32">
        <f t="shared" si="116"/>
        <v>80028.280669999993</v>
      </c>
      <c r="Y230" s="32">
        <f t="shared" si="117"/>
        <v>232834.79686999996</v>
      </c>
      <c r="Z230" s="34"/>
      <c r="AA230" s="32">
        <f t="shared" si="118"/>
        <v>232834.79686999996</v>
      </c>
      <c r="AB230" s="39">
        <f t="shared" si="119"/>
        <v>1</v>
      </c>
      <c r="AC230" s="40">
        <f t="shared" si="120"/>
        <v>152806.51619999998</v>
      </c>
    </row>
    <row r="231" spans="1:29" s="26" customFormat="1" ht="17.850000000000001" customHeight="1">
      <c r="A231" s="28">
        <v>3</v>
      </c>
      <c r="B231" s="72" t="s">
        <v>321</v>
      </c>
      <c r="C231" s="30" t="s">
        <v>31</v>
      </c>
      <c r="D231" s="31">
        <v>0.4</v>
      </c>
      <c r="E231" s="32"/>
      <c r="F231" s="30">
        <v>17697</v>
      </c>
      <c r="G231" s="30">
        <v>3.32</v>
      </c>
      <c r="H231" s="31">
        <v>1</v>
      </c>
      <c r="I231" s="32">
        <f>F231*G231*H231</f>
        <v>58754.039999999994</v>
      </c>
      <c r="J231" s="34">
        <v>2.34</v>
      </c>
      <c r="K231" s="32">
        <f t="shared" si="114"/>
        <v>137484.45359999998</v>
      </c>
      <c r="L231" s="32">
        <v>25</v>
      </c>
      <c r="M231" s="32">
        <f>K231*L231/100</f>
        <v>34371.113399999995</v>
      </c>
      <c r="N231" s="32">
        <v>10</v>
      </c>
      <c r="O231" s="32">
        <f>K231*N231/100</f>
        <v>13748.445359999998</v>
      </c>
      <c r="P231" s="32"/>
      <c r="Q231" s="32"/>
      <c r="R231" s="35"/>
      <c r="S231" s="32"/>
      <c r="T231" s="32"/>
      <c r="U231" s="32"/>
      <c r="V231" s="32"/>
      <c r="W231" s="32"/>
      <c r="X231" s="32">
        <f t="shared" si="116"/>
        <v>48119.558759999993</v>
      </c>
      <c r="Y231" s="32">
        <f t="shared" si="117"/>
        <v>185604.01235999996</v>
      </c>
      <c r="Z231" s="34"/>
      <c r="AA231" s="32">
        <f>Y231</f>
        <v>185604.01235999996</v>
      </c>
      <c r="AB231" s="39">
        <f t="shared" si="119"/>
        <v>1</v>
      </c>
      <c r="AC231" s="40">
        <f t="shared" si="120"/>
        <v>137484.45359999998</v>
      </c>
    </row>
    <row r="232" spans="1:29" s="26" customFormat="1" ht="17.850000000000001" customHeight="1">
      <c r="A232" s="28">
        <v>4</v>
      </c>
      <c r="B232" s="29" t="s">
        <v>234</v>
      </c>
      <c r="C232" s="30" t="s">
        <v>31</v>
      </c>
      <c r="D232" s="30" t="s">
        <v>20</v>
      </c>
      <c r="E232" s="32"/>
      <c r="F232" s="30">
        <v>17697</v>
      </c>
      <c r="G232" s="30">
        <v>3.73</v>
      </c>
      <c r="H232" s="31">
        <v>0.5</v>
      </c>
      <c r="I232" s="32">
        <f t="shared" si="113"/>
        <v>33004.904999999999</v>
      </c>
      <c r="J232" s="34">
        <v>2.34</v>
      </c>
      <c r="K232" s="32">
        <f t="shared" si="114"/>
        <v>77231.477699999989</v>
      </c>
      <c r="L232" s="32"/>
      <c r="M232" s="32"/>
      <c r="N232" s="32">
        <v>10</v>
      </c>
      <c r="O232" s="32">
        <f t="shared" si="115"/>
        <v>7723.1477699999987</v>
      </c>
      <c r="P232" s="32"/>
      <c r="Q232" s="32"/>
      <c r="R232" s="35"/>
      <c r="S232" s="32"/>
      <c r="T232" s="35"/>
      <c r="U232" s="32"/>
      <c r="V232" s="32"/>
      <c r="W232" s="32"/>
      <c r="X232" s="32">
        <f t="shared" si="116"/>
        <v>7723.1477699999987</v>
      </c>
      <c r="Y232" s="32">
        <f t="shared" si="117"/>
        <v>84954.625469999984</v>
      </c>
      <c r="Z232" s="34"/>
      <c r="AA232" s="32">
        <f t="shared" si="118"/>
        <v>84954.625469999984</v>
      </c>
      <c r="AB232" s="36"/>
      <c r="AC232" s="37"/>
    </row>
    <row r="233" spans="1:29" s="26" customFormat="1" ht="17.850000000000001" customHeight="1">
      <c r="A233" s="28">
        <v>5</v>
      </c>
      <c r="B233" s="29" t="s">
        <v>346</v>
      </c>
      <c r="C233" s="30" t="s">
        <v>29</v>
      </c>
      <c r="D233" s="31" t="s">
        <v>20</v>
      </c>
      <c r="E233" s="32" t="s">
        <v>46</v>
      </c>
      <c r="F233" s="30">
        <v>17697</v>
      </c>
      <c r="G233" s="30">
        <v>4.41</v>
      </c>
      <c r="H233" s="31">
        <v>1</v>
      </c>
      <c r="I233" s="32">
        <f>F233*G233*H233</f>
        <v>78043.77</v>
      </c>
      <c r="J233" s="34">
        <v>2.34</v>
      </c>
      <c r="K233" s="32">
        <f t="shared" si="114"/>
        <v>182622.42180000001</v>
      </c>
      <c r="L233" s="32">
        <v>25</v>
      </c>
      <c r="M233" s="32">
        <f>K233*L233/100</f>
        <v>45655.605450000003</v>
      </c>
      <c r="N233" s="32">
        <v>10</v>
      </c>
      <c r="O233" s="32">
        <f t="shared" si="115"/>
        <v>18262.242180000001</v>
      </c>
      <c r="P233" s="32"/>
      <c r="Q233" s="32"/>
      <c r="R233" s="35"/>
      <c r="S233" s="32"/>
      <c r="T233" s="32"/>
      <c r="U233" s="32"/>
      <c r="V233" s="32"/>
      <c r="W233" s="32"/>
      <c r="X233" s="32">
        <f t="shared" si="116"/>
        <v>63917.847630000004</v>
      </c>
      <c r="Y233" s="32">
        <f t="shared" si="117"/>
        <v>246540.26943000001</v>
      </c>
      <c r="Z233" s="34"/>
      <c r="AA233" s="32">
        <f t="shared" si="118"/>
        <v>246540.26943000001</v>
      </c>
      <c r="AB233" s="39">
        <f t="shared" ref="AB233:AB234" si="121">H233</f>
        <v>1</v>
      </c>
      <c r="AC233" s="40">
        <f t="shared" ref="AC233:AC234" si="122">K233</f>
        <v>182622.42180000001</v>
      </c>
    </row>
    <row r="234" spans="1:29" s="26" customFormat="1" ht="17.850000000000001" customHeight="1">
      <c r="A234" s="28">
        <v>6</v>
      </c>
      <c r="B234" s="29" t="s">
        <v>347</v>
      </c>
      <c r="C234" s="30" t="s">
        <v>31</v>
      </c>
      <c r="D234" s="30" t="s">
        <v>20</v>
      </c>
      <c r="E234" s="32"/>
      <c r="F234" s="30">
        <v>17697</v>
      </c>
      <c r="G234" s="34">
        <v>3.73</v>
      </c>
      <c r="H234" s="31">
        <v>0.5</v>
      </c>
      <c r="I234" s="32">
        <f>F234*G234*H234</f>
        <v>33004.904999999999</v>
      </c>
      <c r="J234" s="34">
        <v>2.34</v>
      </c>
      <c r="K234" s="32">
        <f t="shared" si="114"/>
        <v>77231.477699999989</v>
      </c>
      <c r="L234" s="32">
        <v>25</v>
      </c>
      <c r="M234" s="32">
        <f>K234*L234/100</f>
        <v>19307.869424999997</v>
      </c>
      <c r="N234" s="32">
        <v>10</v>
      </c>
      <c r="O234" s="32">
        <f t="shared" si="115"/>
        <v>7723.1477699999987</v>
      </c>
      <c r="P234" s="32"/>
      <c r="Q234" s="32"/>
      <c r="R234" s="35"/>
      <c r="S234" s="32"/>
      <c r="T234" s="32"/>
      <c r="U234" s="32"/>
      <c r="V234" s="32"/>
      <c r="W234" s="32"/>
      <c r="X234" s="32">
        <f t="shared" si="116"/>
        <v>27031.017194999997</v>
      </c>
      <c r="Y234" s="32">
        <f t="shared" si="117"/>
        <v>104262.49489499998</v>
      </c>
      <c r="Z234" s="34"/>
      <c r="AA234" s="32">
        <f t="shared" si="118"/>
        <v>104262.49489499998</v>
      </c>
      <c r="AB234" s="39">
        <f t="shared" si="121"/>
        <v>0.5</v>
      </c>
      <c r="AC234" s="40">
        <f t="shared" si="122"/>
        <v>77231.477699999989</v>
      </c>
    </row>
    <row r="235" spans="1:29" s="26" customFormat="1" ht="17.850000000000001" customHeight="1">
      <c r="A235" s="28">
        <v>7</v>
      </c>
      <c r="B235" s="29" t="s">
        <v>237</v>
      </c>
      <c r="C235" s="30" t="s">
        <v>31</v>
      </c>
      <c r="D235" s="34">
        <v>21.1</v>
      </c>
      <c r="E235" s="32"/>
      <c r="F235" s="30">
        <v>17697</v>
      </c>
      <c r="G235" s="30">
        <v>3.69</v>
      </c>
      <c r="H235" s="31">
        <v>0.5</v>
      </c>
      <c r="I235" s="32">
        <f t="shared" si="113"/>
        <v>32650.965</v>
      </c>
      <c r="J235" s="34">
        <v>2.34</v>
      </c>
      <c r="K235" s="32">
        <f t="shared" si="114"/>
        <v>76403.258099999992</v>
      </c>
      <c r="L235" s="32"/>
      <c r="M235" s="32"/>
      <c r="N235" s="32">
        <v>10</v>
      </c>
      <c r="O235" s="32">
        <f t="shared" si="115"/>
        <v>7640.3258099999985</v>
      </c>
      <c r="P235" s="32"/>
      <c r="Q235" s="32"/>
      <c r="R235" s="35"/>
      <c r="S235" s="32"/>
      <c r="T235" s="32"/>
      <c r="U235" s="32"/>
      <c r="V235" s="32"/>
      <c r="W235" s="32"/>
      <c r="X235" s="32">
        <f t="shared" si="116"/>
        <v>7640.3258099999985</v>
      </c>
      <c r="Y235" s="32">
        <f t="shared" si="117"/>
        <v>84043.583909999987</v>
      </c>
      <c r="Z235" s="34"/>
      <c r="AA235" s="32">
        <f t="shared" si="118"/>
        <v>84043.583909999987</v>
      </c>
      <c r="AB235" s="39"/>
      <c r="AC235" s="37"/>
    </row>
    <row r="236" spans="1:29" s="26" customFormat="1" ht="17.850000000000001" customHeight="1">
      <c r="A236" s="28"/>
      <c r="B236" s="41" t="s">
        <v>22</v>
      </c>
      <c r="C236" s="42"/>
      <c r="D236" s="27"/>
      <c r="E236" s="32"/>
      <c r="F236" s="42"/>
      <c r="G236" s="42"/>
      <c r="H236" s="46">
        <f>SUM(H229:H235)</f>
        <v>5.5</v>
      </c>
      <c r="I236" s="73">
        <f>SUM(I229:I235)</f>
        <v>366770.32500000001</v>
      </c>
      <c r="J236" s="45"/>
      <c r="K236" s="73">
        <f>SUM(K229:K235)</f>
        <v>858242.56049999991</v>
      </c>
      <c r="L236" s="45"/>
      <c r="M236" s="73">
        <f>SUM(M229:M235)</f>
        <v>176151.956175</v>
      </c>
      <c r="N236" s="45"/>
      <c r="O236" s="73">
        <f>SUM(O229:O235)</f>
        <v>85824.256049999982</v>
      </c>
      <c r="P236" s="45"/>
      <c r="Q236" s="73">
        <f>SUM(Q229:Q235)</f>
        <v>0</v>
      </c>
      <c r="R236" s="45"/>
      <c r="S236" s="73">
        <f>SUM(S229:S235)</f>
        <v>53091.5</v>
      </c>
      <c r="T236" s="45"/>
      <c r="U236" s="73">
        <f>SUM(U229:U235)</f>
        <v>0</v>
      </c>
      <c r="V236" s="45"/>
      <c r="W236" s="73">
        <f>SUM(W229:W235)</f>
        <v>0</v>
      </c>
      <c r="X236" s="73">
        <f>SUM(X229:X235)</f>
        <v>315067.71222500002</v>
      </c>
      <c r="Y236" s="73">
        <f>SUM(Y229:Y235)</f>
        <v>1173310.2727249998</v>
      </c>
      <c r="Z236" s="45"/>
      <c r="AA236" s="73">
        <f>SUM(AA229:AA235)</f>
        <v>1173310.2727249998</v>
      </c>
      <c r="AB236" s="46">
        <f>SUM(AB229:AB235)</f>
        <v>4.5</v>
      </c>
      <c r="AC236" s="73">
        <f>SUM(AC229:AC235)</f>
        <v>704607.8247</v>
      </c>
    </row>
    <row r="237" spans="1:29" s="26" customFormat="1" ht="17.850000000000001" customHeight="1">
      <c r="A237" s="265" t="s">
        <v>32</v>
      </c>
      <c r="B237" s="266"/>
      <c r="C237" s="266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7"/>
    </row>
    <row r="238" spans="1:29" s="26" customFormat="1" ht="17.850000000000001" customHeight="1">
      <c r="A238" s="28">
        <v>1</v>
      </c>
      <c r="B238" s="29" t="s">
        <v>167</v>
      </c>
      <c r="C238" s="30">
        <v>4</v>
      </c>
      <c r="D238" s="30"/>
      <c r="E238" s="32"/>
      <c r="F238" s="30">
        <v>17697</v>
      </c>
      <c r="G238" s="34">
        <v>2.9</v>
      </c>
      <c r="H238" s="38">
        <v>1</v>
      </c>
      <c r="I238" s="32">
        <f>F238*G238*H238</f>
        <v>51321.299999999996</v>
      </c>
      <c r="J238" s="34">
        <v>1.71</v>
      </c>
      <c r="K238" s="49">
        <f>I238*J238</f>
        <v>87759.422999999995</v>
      </c>
      <c r="L238" s="32"/>
      <c r="M238" s="32"/>
      <c r="N238" s="32">
        <v>10</v>
      </c>
      <c r="O238" s="32">
        <f>K238*N238/100</f>
        <v>8775.9423000000006</v>
      </c>
      <c r="P238" s="32"/>
      <c r="Q238" s="32"/>
      <c r="R238" s="32"/>
      <c r="S238" s="32"/>
      <c r="T238" s="32">
        <v>30</v>
      </c>
      <c r="U238" s="32">
        <f>F238*H238*T238/100</f>
        <v>5309.1</v>
      </c>
      <c r="V238" s="32"/>
      <c r="W238" s="32"/>
      <c r="X238" s="32">
        <f>W238+S238+U238+Q238+O238+M238</f>
        <v>14085.042300000001</v>
      </c>
      <c r="Y238" s="32">
        <f t="shared" ref="Y238:Y239" si="123">K238+X238</f>
        <v>101844.4653</v>
      </c>
      <c r="Z238" s="34">
        <v>1.1499999999999999</v>
      </c>
      <c r="AA238" s="32">
        <f>Y238*Z238</f>
        <v>117121.13509499999</v>
      </c>
      <c r="AB238" s="39">
        <v>1</v>
      </c>
      <c r="AC238" s="40">
        <f>K238</f>
        <v>87759.422999999995</v>
      </c>
    </row>
    <row r="239" spans="1:29" s="26" customFormat="1" ht="17.850000000000001" customHeight="1">
      <c r="A239" s="28">
        <v>2</v>
      </c>
      <c r="B239" s="29" t="s">
        <v>378</v>
      </c>
      <c r="C239" s="30">
        <v>4</v>
      </c>
      <c r="D239" s="34"/>
      <c r="E239" s="32"/>
      <c r="F239" s="30">
        <v>17697</v>
      </c>
      <c r="G239" s="34">
        <v>2.9</v>
      </c>
      <c r="H239" s="38">
        <v>0.5</v>
      </c>
      <c r="I239" s="32">
        <f>F239*G239*H239</f>
        <v>25660.649999999998</v>
      </c>
      <c r="J239" s="34">
        <v>1.71</v>
      </c>
      <c r="K239" s="49">
        <f>I239*J239</f>
        <v>43879.711499999998</v>
      </c>
      <c r="L239" s="32"/>
      <c r="M239" s="32"/>
      <c r="N239" s="32">
        <v>10</v>
      </c>
      <c r="O239" s="32">
        <f>K239*N239/100</f>
        <v>4387.9711500000003</v>
      </c>
      <c r="P239" s="32"/>
      <c r="Q239" s="32"/>
      <c r="R239" s="32"/>
      <c r="S239" s="32"/>
      <c r="T239" s="32">
        <v>30</v>
      </c>
      <c r="U239" s="32">
        <f>F239*H239*T239/100</f>
        <v>2654.55</v>
      </c>
      <c r="V239" s="32"/>
      <c r="W239" s="32"/>
      <c r="X239" s="32">
        <f>W239+S239+U239+Q239+O239+M239</f>
        <v>7042.5211500000005</v>
      </c>
      <c r="Y239" s="32">
        <f t="shared" si="123"/>
        <v>50922.232649999998</v>
      </c>
      <c r="Z239" s="31">
        <v>1</v>
      </c>
      <c r="AA239" s="32">
        <f>Y239*Z239</f>
        <v>50922.232649999998</v>
      </c>
      <c r="AB239" s="39">
        <v>0.5</v>
      </c>
      <c r="AC239" s="40">
        <f>K239</f>
        <v>43879.711499999998</v>
      </c>
    </row>
    <row r="240" spans="1:29" s="26" customFormat="1" ht="17.850000000000001" customHeight="1">
      <c r="A240" s="28"/>
      <c r="B240" s="41" t="s">
        <v>22</v>
      </c>
      <c r="C240" s="42"/>
      <c r="D240" s="27"/>
      <c r="E240" s="32"/>
      <c r="F240" s="42"/>
      <c r="G240" s="42"/>
      <c r="H240" s="70">
        <f>SUM(H238:H239)</f>
        <v>1.5</v>
      </c>
      <c r="I240" s="44">
        <f>SUM(I238:I239)</f>
        <v>76981.95</v>
      </c>
      <c r="J240" s="45"/>
      <c r="K240" s="44">
        <f>SUM(K238:K239)</f>
        <v>131639.13449999999</v>
      </c>
      <c r="L240" s="45"/>
      <c r="M240" s="44">
        <f>SUM(M238:M239)</f>
        <v>0</v>
      </c>
      <c r="N240" s="45"/>
      <c r="O240" s="44">
        <f>SUM(O238:O239)</f>
        <v>13163.91345</v>
      </c>
      <c r="P240" s="45"/>
      <c r="Q240" s="44">
        <f>SUM(Q238:Q239)</f>
        <v>0</v>
      </c>
      <c r="R240" s="32"/>
      <c r="S240" s="44">
        <f>SUM(S238:S239)</f>
        <v>0</v>
      </c>
      <c r="T240" s="32"/>
      <c r="U240" s="44">
        <f>SUM(U238:U239)</f>
        <v>7963.6500000000005</v>
      </c>
      <c r="V240" s="32"/>
      <c r="W240" s="44">
        <f>SUM(W238:W239)</f>
        <v>0</v>
      </c>
      <c r="X240" s="44">
        <f>SUM(X238:X239)</f>
        <v>21127.563450000001</v>
      </c>
      <c r="Y240" s="44">
        <f>SUM(Y238:Y239)</f>
        <v>152766.69795</v>
      </c>
      <c r="Z240" s="45"/>
      <c r="AA240" s="44">
        <f>SUM(AA238:AA239)</f>
        <v>168043.367745</v>
      </c>
      <c r="AB240" s="51">
        <f>SUM(AB238:AB239)</f>
        <v>1.5</v>
      </c>
      <c r="AC240" s="44">
        <f>SUM(AC238:AC239)</f>
        <v>131639.13449999999</v>
      </c>
    </row>
    <row r="241" spans="1:71" s="26" customFormat="1" ht="17.850000000000001" customHeight="1">
      <c r="A241" s="265" t="s">
        <v>34</v>
      </c>
      <c r="B241" s="266"/>
      <c r="C241" s="266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7"/>
    </row>
    <row r="242" spans="1:71" s="26" customFormat="1" ht="17.850000000000001" customHeight="1">
      <c r="A242" s="28">
        <v>1</v>
      </c>
      <c r="B242" s="29" t="s">
        <v>325</v>
      </c>
      <c r="C242" s="30" t="s">
        <v>256</v>
      </c>
      <c r="D242" s="34">
        <v>12.2</v>
      </c>
      <c r="E242" s="32"/>
      <c r="F242" s="30">
        <v>17697</v>
      </c>
      <c r="G242" s="30">
        <v>4.49</v>
      </c>
      <c r="H242" s="31">
        <v>1</v>
      </c>
      <c r="I242" s="32">
        <f>F242*G242*H242</f>
        <v>79459.53</v>
      </c>
      <c r="J242" s="34">
        <v>1.71</v>
      </c>
      <c r="K242" s="49">
        <f>I242*J242</f>
        <v>135875.79629999999</v>
      </c>
      <c r="L242" s="32"/>
      <c r="M242" s="32"/>
      <c r="N242" s="32">
        <v>10</v>
      </c>
      <c r="O242" s="32">
        <f>K242*N242/100</f>
        <v>13587.57963</v>
      </c>
      <c r="P242" s="32"/>
      <c r="Q242" s="32"/>
      <c r="R242" s="32"/>
      <c r="S242" s="32"/>
      <c r="T242" s="32"/>
      <c r="U242" s="32"/>
      <c r="V242" s="32"/>
      <c r="W242" s="32"/>
      <c r="X242" s="32">
        <f>W242+S242+U242+Q242+O242+M242</f>
        <v>13587.57963</v>
      </c>
      <c r="Y242" s="32">
        <f t="shared" ref="Y242:Y245" si="124">K242+X242</f>
        <v>149463.37592999998</v>
      </c>
      <c r="Z242" s="34">
        <v>1.1499999999999999</v>
      </c>
      <c r="AA242" s="32">
        <f>Y242*Z242</f>
        <v>171882.88231949997</v>
      </c>
      <c r="AB242" s="39">
        <f t="shared" ref="AB242:AB245" si="125">H242</f>
        <v>1</v>
      </c>
      <c r="AC242" s="40">
        <f t="shared" ref="AC242:AC245" si="126">K242</f>
        <v>135875.79629999999</v>
      </c>
    </row>
    <row r="243" spans="1:71" s="26" customFormat="1" ht="17.850000000000001" customHeight="1">
      <c r="A243" s="28">
        <v>2</v>
      </c>
      <c r="B243" s="29" t="s">
        <v>326</v>
      </c>
      <c r="C243" s="30" t="s">
        <v>173</v>
      </c>
      <c r="D243" s="30">
        <v>5.5</v>
      </c>
      <c r="E243" s="32"/>
      <c r="F243" s="30">
        <v>17697</v>
      </c>
      <c r="G243" s="34">
        <v>3.08</v>
      </c>
      <c r="H243" s="31">
        <v>1</v>
      </c>
      <c r="I243" s="32">
        <f>F243*G243*H243</f>
        <v>54506.76</v>
      </c>
      <c r="J243" s="34">
        <v>1.71</v>
      </c>
      <c r="K243" s="49">
        <f>I243*J243</f>
        <v>93206.559600000008</v>
      </c>
      <c r="L243" s="32"/>
      <c r="M243" s="32"/>
      <c r="N243" s="32">
        <v>10</v>
      </c>
      <c r="O243" s="32">
        <f>K243*N243/100</f>
        <v>9320.6559600000019</v>
      </c>
      <c r="P243" s="32"/>
      <c r="Q243" s="32"/>
      <c r="R243" s="32"/>
      <c r="S243" s="32"/>
      <c r="T243" s="32"/>
      <c r="U243" s="32"/>
      <c r="V243" s="32"/>
      <c r="W243" s="32"/>
      <c r="X243" s="32">
        <f>W243+S243+U243+Q243+O243+M243</f>
        <v>9320.6559600000019</v>
      </c>
      <c r="Y243" s="32">
        <f t="shared" si="124"/>
        <v>102527.21556000001</v>
      </c>
      <c r="Z243" s="34">
        <v>1.1499999999999999</v>
      </c>
      <c r="AA243" s="32">
        <f>Y243*Z243</f>
        <v>117906.297894</v>
      </c>
      <c r="AB243" s="39">
        <f t="shared" si="125"/>
        <v>1</v>
      </c>
      <c r="AC243" s="40">
        <f t="shared" si="126"/>
        <v>93206.559600000008</v>
      </c>
    </row>
    <row r="244" spans="1:71" s="26" customFormat="1" ht="17.850000000000001" customHeight="1">
      <c r="A244" s="28">
        <v>3</v>
      </c>
      <c r="B244" s="29" t="s">
        <v>172</v>
      </c>
      <c r="C244" s="30">
        <v>4</v>
      </c>
      <c r="D244" s="34"/>
      <c r="E244" s="32" t="s">
        <v>232</v>
      </c>
      <c r="F244" s="30">
        <v>17697</v>
      </c>
      <c r="G244" s="34">
        <v>2.9</v>
      </c>
      <c r="H244" s="38">
        <v>1</v>
      </c>
      <c r="I244" s="32">
        <f>F244*G244*H244</f>
        <v>51321.299999999996</v>
      </c>
      <c r="J244" s="34">
        <v>1.71</v>
      </c>
      <c r="K244" s="49">
        <f>I244*J244</f>
        <v>87759.422999999995</v>
      </c>
      <c r="L244" s="32"/>
      <c r="M244" s="32"/>
      <c r="N244" s="32">
        <v>10</v>
      </c>
      <c r="O244" s="32">
        <f>K244*N244/100</f>
        <v>8775.9423000000006</v>
      </c>
      <c r="P244" s="32"/>
      <c r="Q244" s="32"/>
      <c r="R244" s="32"/>
      <c r="S244" s="32"/>
      <c r="T244" s="32"/>
      <c r="U244" s="32"/>
      <c r="V244" s="32">
        <v>20</v>
      </c>
      <c r="W244" s="32">
        <f>(F244*V244)/100</f>
        <v>3539.4</v>
      </c>
      <c r="X244" s="32">
        <f>W244+S244+U244+Q244+O244+M244</f>
        <v>12315.3423</v>
      </c>
      <c r="Y244" s="32">
        <f t="shared" si="124"/>
        <v>100074.7653</v>
      </c>
      <c r="Z244" s="50">
        <v>1.7350000000000001</v>
      </c>
      <c r="AA244" s="32">
        <f>Y244*Z244</f>
        <v>173629.71779550001</v>
      </c>
      <c r="AB244" s="39">
        <f t="shared" si="125"/>
        <v>1</v>
      </c>
      <c r="AC244" s="40">
        <f t="shared" si="126"/>
        <v>87759.422999999995</v>
      </c>
    </row>
    <row r="245" spans="1:71" s="26" customFormat="1" ht="17.850000000000001" customHeight="1">
      <c r="A245" s="28">
        <v>4</v>
      </c>
      <c r="B245" s="29" t="s">
        <v>186</v>
      </c>
      <c r="C245" s="30">
        <v>2</v>
      </c>
      <c r="D245" s="30"/>
      <c r="E245" s="32"/>
      <c r="F245" s="30">
        <v>17697</v>
      </c>
      <c r="G245" s="30">
        <v>2.84</v>
      </c>
      <c r="H245" s="31">
        <v>1</v>
      </c>
      <c r="I245" s="32">
        <f>F245*G245*H245</f>
        <v>50259.479999999996</v>
      </c>
      <c r="J245" s="34">
        <v>1.71</v>
      </c>
      <c r="K245" s="49">
        <f>I245*J245</f>
        <v>85943.710799999986</v>
      </c>
      <c r="L245" s="32"/>
      <c r="M245" s="32"/>
      <c r="N245" s="32">
        <v>10</v>
      </c>
      <c r="O245" s="32">
        <f>K245*N245/100</f>
        <v>8594.371079999999</v>
      </c>
      <c r="P245" s="32"/>
      <c r="Q245" s="32"/>
      <c r="R245" s="32"/>
      <c r="S245" s="32"/>
      <c r="T245" s="32"/>
      <c r="U245" s="32"/>
      <c r="V245" s="32"/>
      <c r="W245" s="32"/>
      <c r="X245" s="32">
        <f>W245+S245+U245+Q245+O245+M245</f>
        <v>8594.371079999999</v>
      </c>
      <c r="Y245" s="32">
        <f t="shared" si="124"/>
        <v>94538.081879999983</v>
      </c>
      <c r="Z245" s="34">
        <v>1.1499999999999999</v>
      </c>
      <c r="AA245" s="32">
        <f>Y245*Z245</f>
        <v>108718.79416199998</v>
      </c>
      <c r="AB245" s="39">
        <f t="shared" si="125"/>
        <v>1</v>
      </c>
      <c r="AC245" s="40">
        <f t="shared" si="126"/>
        <v>85943.710799999986</v>
      </c>
    </row>
    <row r="246" spans="1:71" s="26" customFormat="1" ht="17.850000000000001" customHeight="1">
      <c r="A246" s="28"/>
      <c r="B246" s="41" t="s">
        <v>22</v>
      </c>
      <c r="C246" s="42"/>
      <c r="D246" s="27"/>
      <c r="E246" s="32"/>
      <c r="F246" s="42"/>
      <c r="G246" s="42"/>
      <c r="H246" s="46">
        <f>SUM(H242:H245)</f>
        <v>4</v>
      </c>
      <c r="I246" s="44">
        <f>SUM(I242:I245)</f>
        <v>235547.07</v>
      </c>
      <c r="J246" s="45"/>
      <c r="K246" s="44">
        <f>SUM(K242:K245)</f>
        <v>402785.48969999998</v>
      </c>
      <c r="L246" s="45"/>
      <c r="M246" s="44">
        <f>SUM(M242:M245)</f>
        <v>0</v>
      </c>
      <c r="N246" s="45"/>
      <c r="O246" s="44">
        <f>SUM(O242:O245)</f>
        <v>40278.548970000003</v>
      </c>
      <c r="P246" s="45"/>
      <c r="Q246" s="44">
        <f>SUM(Q242:Q245)</f>
        <v>0</v>
      </c>
      <c r="R246" s="45"/>
      <c r="S246" s="44">
        <f>SUM(S242:S245)</f>
        <v>0</v>
      </c>
      <c r="T246" s="45"/>
      <c r="U246" s="44">
        <f>SUM(U242:U245)</f>
        <v>0</v>
      </c>
      <c r="V246" s="45"/>
      <c r="W246" s="44">
        <f>SUM(W242:W245)</f>
        <v>3539.4</v>
      </c>
      <c r="X246" s="44">
        <f>SUM(X242:X245)</f>
        <v>43817.948969999998</v>
      </c>
      <c r="Y246" s="44">
        <f>SUM(Y242:Y245)</f>
        <v>446603.43866999994</v>
      </c>
      <c r="Z246" s="45"/>
      <c r="AA246" s="44">
        <f>SUM(AA242:AA245)</f>
        <v>572137.69217099994</v>
      </c>
      <c r="AB246" s="48">
        <f>SUM(AB242:AB245)</f>
        <v>4</v>
      </c>
      <c r="AC246" s="44">
        <f>SUM(AC242:AC245)</f>
        <v>402785.48969999998</v>
      </c>
    </row>
    <row r="247" spans="1:71" s="26" customFormat="1" ht="17.850000000000001" customHeight="1" thickBot="1">
      <c r="A247" s="52"/>
      <c r="B247" s="53" t="s">
        <v>90</v>
      </c>
      <c r="C247" s="54"/>
      <c r="D247" s="54"/>
      <c r="E247" s="55"/>
      <c r="F247" s="56"/>
      <c r="G247" s="56"/>
      <c r="H247" s="60">
        <f>H227+H236+H240+H246</f>
        <v>12</v>
      </c>
      <c r="I247" s="44">
        <f>I227+I236+I240+I246</f>
        <v>763714.03499999992</v>
      </c>
      <c r="J247" s="58"/>
      <c r="K247" s="44">
        <f>K227+K236+K240+K246</f>
        <v>1681365.4244999997</v>
      </c>
      <c r="L247" s="58"/>
      <c r="M247" s="44">
        <f>M227+M236+M240+M246</f>
        <v>248326.51612499999</v>
      </c>
      <c r="N247" s="58"/>
      <c r="O247" s="44">
        <f>O227+O236+O240+O246</f>
        <v>168136.54244999998</v>
      </c>
      <c r="P247" s="58"/>
      <c r="Q247" s="44">
        <f>Q227+Q236+Q240+Q246</f>
        <v>0</v>
      </c>
      <c r="R247" s="58"/>
      <c r="S247" s="44">
        <f>S227+S236+S240+S246</f>
        <v>88485.5</v>
      </c>
      <c r="T247" s="58"/>
      <c r="U247" s="44">
        <f>U227+U236+U240+U246</f>
        <v>7963.6500000000005</v>
      </c>
      <c r="V247" s="58"/>
      <c r="W247" s="44">
        <f>W227+W236+W240+W246</f>
        <v>3539.4</v>
      </c>
      <c r="X247" s="44">
        <f>X227+X236+X240+X246</f>
        <v>516451.60857500008</v>
      </c>
      <c r="Y247" s="44">
        <f>Y227+Y236+Y240+Y246</f>
        <v>2197817.0330749997</v>
      </c>
      <c r="Z247" s="59"/>
      <c r="AA247" s="44">
        <f>AA227+AA236+AA240+AA246</f>
        <v>2338627.9563709996</v>
      </c>
      <c r="AB247" s="48">
        <f>AB227+AB236+AB240+AB246</f>
        <v>11</v>
      </c>
      <c r="AC247" s="44">
        <f>AC227+AC236+AC240+AC246</f>
        <v>1527730.6887000001</v>
      </c>
    </row>
    <row r="248" spans="1:71" s="26" customFormat="1" ht="17.850000000000001" customHeight="1" thickBot="1">
      <c r="A248" s="290"/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  <c r="X248" s="291"/>
      <c r="Y248" s="291"/>
      <c r="Z248" s="291"/>
      <c r="AA248" s="291"/>
      <c r="AB248" s="291"/>
      <c r="AC248" s="291"/>
    </row>
    <row r="249" spans="1:71" s="26" customFormat="1" ht="17.850000000000001" customHeight="1">
      <c r="A249" s="262" t="s">
        <v>348</v>
      </c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  <c r="AC249" s="264"/>
    </row>
    <row r="250" spans="1:71" s="26" customFormat="1" ht="17.850000000000001" customHeight="1">
      <c r="A250" s="268" t="s">
        <v>500</v>
      </c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70"/>
    </row>
    <row r="251" spans="1:71" s="26" customFormat="1" ht="17.850000000000001" customHeight="1">
      <c r="A251" s="28">
        <v>1</v>
      </c>
      <c r="B251" s="29" t="s">
        <v>349</v>
      </c>
      <c r="C251" s="30" t="s">
        <v>30</v>
      </c>
      <c r="D251" s="31">
        <v>19.899999999999999</v>
      </c>
      <c r="E251" s="32" t="s">
        <v>18</v>
      </c>
      <c r="F251" s="30">
        <v>17697</v>
      </c>
      <c r="G251" s="30">
        <v>4.4000000000000004</v>
      </c>
      <c r="H251" s="38">
        <v>1</v>
      </c>
      <c r="I251" s="32">
        <f t="shared" ref="I251:I256" si="127">F251*G251*H251</f>
        <v>77866.8</v>
      </c>
      <c r="J251" s="34">
        <v>2.34</v>
      </c>
      <c r="K251" s="32">
        <f t="shared" ref="K251:K256" si="128">I251*J251</f>
        <v>182208.31200000001</v>
      </c>
      <c r="L251" s="32">
        <v>25</v>
      </c>
      <c r="M251" s="32">
        <f t="shared" ref="M251:M257" si="129">K251*L251/100</f>
        <v>45552.078000000001</v>
      </c>
      <c r="N251" s="32">
        <v>10</v>
      </c>
      <c r="O251" s="32">
        <f t="shared" ref="O251:O256" si="130">K251*N251/100</f>
        <v>18220.831200000001</v>
      </c>
      <c r="P251" s="32"/>
      <c r="Q251" s="32"/>
      <c r="R251" s="35">
        <v>150</v>
      </c>
      <c r="S251" s="32">
        <f>F251*H251*R251/100</f>
        <v>26545.5</v>
      </c>
      <c r="T251" s="32"/>
      <c r="U251" s="32"/>
      <c r="V251" s="32"/>
      <c r="W251" s="32"/>
      <c r="X251" s="32">
        <f t="shared" ref="X251:X257" si="131">W251+S251+U251+Q251+O251+M251</f>
        <v>90318.409199999995</v>
      </c>
      <c r="Y251" s="32">
        <f t="shared" ref="Y251:Y257" si="132">K251+X251</f>
        <v>272526.72120000003</v>
      </c>
      <c r="Z251" s="34"/>
      <c r="AA251" s="32">
        <f t="shared" ref="AA251:AA256" si="133">Y251</f>
        <v>272526.72120000003</v>
      </c>
      <c r="AB251" s="39">
        <f t="shared" ref="AB251:AB254" si="134">H251</f>
        <v>1</v>
      </c>
      <c r="AC251" s="40">
        <f t="shared" ref="AC251:AC254" si="135">K251</f>
        <v>182208.31200000001</v>
      </c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</row>
    <row r="252" spans="1:71" s="26" customFormat="1" ht="17.850000000000001" customHeight="1">
      <c r="A252" s="28">
        <v>2</v>
      </c>
      <c r="B252" s="29" t="s">
        <v>350</v>
      </c>
      <c r="C252" s="30" t="s">
        <v>29</v>
      </c>
      <c r="D252" s="31" t="s">
        <v>20</v>
      </c>
      <c r="E252" s="32" t="s">
        <v>46</v>
      </c>
      <c r="F252" s="30">
        <v>17697</v>
      </c>
      <c r="G252" s="30">
        <v>4.41</v>
      </c>
      <c r="H252" s="38">
        <v>1</v>
      </c>
      <c r="I252" s="32">
        <f t="shared" si="127"/>
        <v>78043.77</v>
      </c>
      <c r="J252" s="34">
        <v>2.34</v>
      </c>
      <c r="K252" s="32">
        <f t="shared" si="128"/>
        <v>182622.42180000001</v>
      </c>
      <c r="L252" s="32">
        <v>25</v>
      </c>
      <c r="M252" s="32">
        <f t="shared" si="129"/>
        <v>45655.605450000003</v>
      </c>
      <c r="N252" s="32">
        <v>10</v>
      </c>
      <c r="O252" s="32">
        <f t="shared" si="130"/>
        <v>18262.242180000001</v>
      </c>
      <c r="P252" s="32"/>
      <c r="Q252" s="32"/>
      <c r="R252" s="35">
        <v>150</v>
      </c>
      <c r="S252" s="32">
        <f>F252*H252*R252/100</f>
        <v>26545.5</v>
      </c>
      <c r="T252" s="35"/>
      <c r="U252" s="32"/>
      <c r="V252" s="32"/>
      <c r="W252" s="32"/>
      <c r="X252" s="32">
        <f t="shared" si="131"/>
        <v>90463.347630000004</v>
      </c>
      <c r="Y252" s="32">
        <f t="shared" si="132"/>
        <v>273085.76942999999</v>
      </c>
      <c r="Z252" s="34"/>
      <c r="AA252" s="32">
        <f t="shared" si="133"/>
        <v>273085.76942999999</v>
      </c>
      <c r="AB252" s="39">
        <f t="shared" si="134"/>
        <v>1</v>
      </c>
      <c r="AC252" s="40">
        <f t="shared" si="135"/>
        <v>182622.42180000001</v>
      </c>
    </row>
    <row r="253" spans="1:71" s="26" customFormat="1" ht="17.850000000000001" customHeight="1">
      <c r="A253" s="28">
        <v>3</v>
      </c>
      <c r="B253" s="29" t="s">
        <v>350</v>
      </c>
      <c r="C253" s="30" t="s">
        <v>29</v>
      </c>
      <c r="D253" s="31">
        <v>13.1</v>
      </c>
      <c r="E253" s="32" t="s">
        <v>46</v>
      </c>
      <c r="F253" s="30">
        <v>17697</v>
      </c>
      <c r="G253" s="30">
        <v>4.1900000000000004</v>
      </c>
      <c r="H253" s="38">
        <v>1</v>
      </c>
      <c r="I253" s="32">
        <f t="shared" si="127"/>
        <v>74150.430000000008</v>
      </c>
      <c r="J253" s="34">
        <v>2.34</v>
      </c>
      <c r="K253" s="32">
        <f t="shared" si="128"/>
        <v>173512.0062</v>
      </c>
      <c r="L253" s="32">
        <v>25</v>
      </c>
      <c r="M253" s="32">
        <f t="shared" si="129"/>
        <v>43378.001550000001</v>
      </c>
      <c r="N253" s="32">
        <v>10</v>
      </c>
      <c r="O253" s="32">
        <f t="shared" si="130"/>
        <v>17351.20062</v>
      </c>
      <c r="P253" s="32"/>
      <c r="Q253" s="32"/>
      <c r="R253" s="35">
        <v>150</v>
      </c>
      <c r="S253" s="32">
        <f>F253*H253*R253/100</f>
        <v>26545.5</v>
      </c>
      <c r="T253" s="35"/>
      <c r="U253" s="32"/>
      <c r="V253" s="32"/>
      <c r="W253" s="32"/>
      <c r="X253" s="32">
        <f t="shared" si="131"/>
        <v>87274.702170000004</v>
      </c>
      <c r="Y253" s="32">
        <f t="shared" si="132"/>
        <v>260786.70837000001</v>
      </c>
      <c r="Z253" s="34"/>
      <c r="AA253" s="32">
        <f t="shared" si="133"/>
        <v>260786.70837000001</v>
      </c>
      <c r="AB253" s="39">
        <f t="shared" si="134"/>
        <v>1</v>
      </c>
      <c r="AC253" s="40">
        <f t="shared" si="135"/>
        <v>173512.0062</v>
      </c>
    </row>
    <row r="254" spans="1:71" s="26" customFormat="1" ht="17.850000000000001" customHeight="1">
      <c r="A254" s="28">
        <v>4</v>
      </c>
      <c r="B254" s="29" t="s">
        <v>351</v>
      </c>
      <c r="C254" s="30" t="s">
        <v>31</v>
      </c>
      <c r="D254" s="34">
        <v>16.11</v>
      </c>
      <c r="E254" s="32"/>
      <c r="F254" s="30">
        <v>17697</v>
      </c>
      <c r="G254" s="30">
        <v>3.65</v>
      </c>
      <c r="H254" s="38">
        <v>1</v>
      </c>
      <c r="I254" s="32">
        <f t="shared" si="127"/>
        <v>64594.049999999996</v>
      </c>
      <c r="J254" s="34">
        <v>2.34</v>
      </c>
      <c r="K254" s="32">
        <f t="shared" si="128"/>
        <v>151150.07699999999</v>
      </c>
      <c r="L254" s="32">
        <v>25</v>
      </c>
      <c r="M254" s="32">
        <f t="shared" si="129"/>
        <v>37787.519249999998</v>
      </c>
      <c r="N254" s="32">
        <v>10</v>
      </c>
      <c r="O254" s="32">
        <f t="shared" si="130"/>
        <v>15115.0077</v>
      </c>
      <c r="P254" s="32"/>
      <c r="Q254" s="32"/>
      <c r="R254" s="35"/>
      <c r="S254" s="32"/>
      <c r="T254" s="35"/>
      <c r="U254" s="32"/>
      <c r="V254" s="32"/>
      <c r="W254" s="32"/>
      <c r="X254" s="32">
        <f t="shared" si="131"/>
        <v>52902.526949999999</v>
      </c>
      <c r="Y254" s="32">
        <f t="shared" si="132"/>
        <v>204052.60394999999</v>
      </c>
      <c r="Z254" s="34"/>
      <c r="AA254" s="32">
        <f t="shared" si="133"/>
        <v>204052.60394999999</v>
      </c>
      <c r="AB254" s="39">
        <f t="shared" si="134"/>
        <v>1</v>
      </c>
      <c r="AC254" s="40">
        <f t="shared" si="135"/>
        <v>151150.07699999999</v>
      </c>
    </row>
    <row r="255" spans="1:71" s="26" customFormat="1" ht="17.850000000000001" customHeight="1">
      <c r="A255" s="28">
        <v>5</v>
      </c>
      <c r="B255" s="29" t="s">
        <v>158</v>
      </c>
      <c r="C255" s="30" t="s">
        <v>30</v>
      </c>
      <c r="D255" s="31">
        <v>19.899999999999999</v>
      </c>
      <c r="E255" s="32" t="s">
        <v>18</v>
      </c>
      <c r="F255" s="30">
        <v>17697</v>
      </c>
      <c r="G255" s="30">
        <v>4.4000000000000004</v>
      </c>
      <c r="H255" s="38">
        <v>0.5</v>
      </c>
      <c r="I255" s="32">
        <f>F255*G255*H255</f>
        <v>38933.4</v>
      </c>
      <c r="J255" s="34">
        <v>2.34</v>
      </c>
      <c r="K255" s="32">
        <f>I255*J255</f>
        <v>91104.156000000003</v>
      </c>
      <c r="L255" s="32">
        <v>25</v>
      </c>
      <c r="M255" s="32">
        <f t="shared" si="129"/>
        <v>22776.039000000001</v>
      </c>
      <c r="N255" s="32">
        <v>10</v>
      </c>
      <c r="O255" s="32">
        <f>K255*N255/100</f>
        <v>9110.4156000000003</v>
      </c>
      <c r="P255" s="32"/>
      <c r="Q255" s="32"/>
      <c r="R255" s="35">
        <v>150</v>
      </c>
      <c r="S255" s="32">
        <f>F255*H255*R255/100</f>
        <v>13272.75</v>
      </c>
      <c r="T255" s="32"/>
      <c r="U255" s="32"/>
      <c r="V255" s="32"/>
      <c r="W255" s="32"/>
      <c r="X255" s="32">
        <f t="shared" si="131"/>
        <v>45159.204599999997</v>
      </c>
      <c r="Y255" s="32">
        <f t="shared" si="132"/>
        <v>136263.36060000001</v>
      </c>
      <c r="Z255" s="34"/>
      <c r="AA255" s="32">
        <f>Y255</f>
        <v>136263.36060000001</v>
      </c>
      <c r="AB255" s="36"/>
      <c r="AC255" s="40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</row>
    <row r="256" spans="1:71" s="26" customFormat="1" ht="17.850000000000001" customHeight="1">
      <c r="A256" s="28">
        <v>6</v>
      </c>
      <c r="B256" s="29" t="s">
        <v>158</v>
      </c>
      <c r="C256" s="30" t="s">
        <v>29</v>
      </c>
      <c r="D256" s="31" t="s">
        <v>20</v>
      </c>
      <c r="E256" s="32" t="s">
        <v>46</v>
      </c>
      <c r="F256" s="30">
        <v>17697</v>
      </c>
      <c r="G256" s="30">
        <v>4.41</v>
      </c>
      <c r="H256" s="33">
        <v>0.25</v>
      </c>
      <c r="I256" s="32">
        <f t="shared" si="127"/>
        <v>19510.942500000001</v>
      </c>
      <c r="J256" s="34">
        <v>2.34</v>
      </c>
      <c r="K256" s="32">
        <f t="shared" si="128"/>
        <v>45655.605450000003</v>
      </c>
      <c r="L256" s="32">
        <v>25</v>
      </c>
      <c r="M256" s="32">
        <f t="shared" si="129"/>
        <v>11413.901362500001</v>
      </c>
      <c r="N256" s="32">
        <v>10</v>
      </c>
      <c r="O256" s="32">
        <f t="shared" si="130"/>
        <v>4565.5605450000003</v>
      </c>
      <c r="P256" s="32"/>
      <c r="Q256" s="32"/>
      <c r="R256" s="35">
        <v>150</v>
      </c>
      <c r="S256" s="32">
        <f>F256*H256*R256/100</f>
        <v>6636.375</v>
      </c>
      <c r="T256" s="35"/>
      <c r="U256" s="32"/>
      <c r="V256" s="32"/>
      <c r="W256" s="32"/>
      <c r="X256" s="32">
        <f t="shared" si="131"/>
        <v>22615.836907500001</v>
      </c>
      <c r="Y256" s="32">
        <f t="shared" si="132"/>
        <v>68271.442357499996</v>
      </c>
      <c r="Z256" s="34"/>
      <c r="AA256" s="32">
        <f t="shared" si="133"/>
        <v>68271.442357499996</v>
      </c>
      <c r="AB256" s="39"/>
      <c r="AC256" s="40"/>
    </row>
    <row r="257" spans="1:29" s="26" customFormat="1" ht="17.850000000000001" customHeight="1">
      <c r="A257" s="28">
        <v>7</v>
      </c>
      <c r="B257" s="29" t="s">
        <v>158</v>
      </c>
      <c r="C257" s="30" t="s">
        <v>29</v>
      </c>
      <c r="D257" s="31">
        <v>13.1</v>
      </c>
      <c r="E257" s="32" t="s">
        <v>46</v>
      </c>
      <c r="F257" s="30">
        <v>17697</v>
      </c>
      <c r="G257" s="30">
        <v>4.1900000000000004</v>
      </c>
      <c r="H257" s="33">
        <v>0.25</v>
      </c>
      <c r="I257" s="32">
        <f>F257*G257*H257</f>
        <v>18537.607500000002</v>
      </c>
      <c r="J257" s="34">
        <v>2.34</v>
      </c>
      <c r="K257" s="32">
        <f>I257*J257</f>
        <v>43378.001550000001</v>
      </c>
      <c r="L257" s="32">
        <v>25</v>
      </c>
      <c r="M257" s="32">
        <f t="shared" si="129"/>
        <v>10844.5003875</v>
      </c>
      <c r="N257" s="32">
        <v>10</v>
      </c>
      <c r="O257" s="32">
        <f>K257*N257/100</f>
        <v>4337.8001549999999</v>
      </c>
      <c r="P257" s="32"/>
      <c r="Q257" s="32"/>
      <c r="R257" s="35">
        <v>150</v>
      </c>
      <c r="S257" s="32">
        <f>F257*H257*R257/100</f>
        <v>6636.375</v>
      </c>
      <c r="T257" s="35"/>
      <c r="U257" s="32"/>
      <c r="V257" s="32"/>
      <c r="W257" s="32"/>
      <c r="X257" s="32">
        <f t="shared" si="131"/>
        <v>21818.675542500001</v>
      </c>
      <c r="Y257" s="32">
        <f t="shared" si="132"/>
        <v>65196.677092500002</v>
      </c>
      <c r="Z257" s="34"/>
      <c r="AA257" s="32">
        <f>Y257</f>
        <v>65196.677092500002</v>
      </c>
      <c r="AB257" s="39"/>
      <c r="AC257" s="40"/>
    </row>
    <row r="258" spans="1:29" s="26" customFormat="1" ht="17.850000000000001" customHeight="1">
      <c r="A258" s="28"/>
      <c r="B258" s="41" t="s">
        <v>22</v>
      </c>
      <c r="C258" s="42"/>
      <c r="D258" s="27"/>
      <c r="E258" s="32"/>
      <c r="F258" s="42"/>
      <c r="G258" s="42"/>
      <c r="H258" s="46">
        <f>SUM(H251:H257)</f>
        <v>5</v>
      </c>
      <c r="I258" s="73">
        <f>SUM(I251:I257)</f>
        <v>371637</v>
      </c>
      <c r="J258" s="45"/>
      <c r="K258" s="73">
        <f>SUM(K251:K257)</f>
        <v>869630.58000000007</v>
      </c>
      <c r="L258" s="45"/>
      <c r="M258" s="73">
        <f>SUM(M251:M257)</f>
        <v>217407.64500000002</v>
      </c>
      <c r="N258" s="45"/>
      <c r="O258" s="73">
        <f>SUM(O251:O257)</f>
        <v>86963.058000000005</v>
      </c>
      <c r="P258" s="45"/>
      <c r="Q258" s="73">
        <f>SUM(Q251:Q257)</f>
        <v>0</v>
      </c>
      <c r="R258" s="45"/>
      <c r="S258" s="73">
        <f>SUM(S251:S257)</f>
        <v>106182</v>
      </c>
      <c r="T258" s="45"/>
      <c r="U258" s="73">
        <f>SUM(U251:U257)</f>
        <v>0</v>
      </c>
      <c r="V258" s="45"/>
      <c r="W258" s="73">
        <f>SUM(W251:W257)</f>
        <v>0</v>
      </c>
      <c r="X258" s="73">
        <f>SUM(X251:X257)</f>
        <v>410552.70299999998</v>
      </c>
      <c r="Y258" s="73">
        <f>SUM(Y251:Y257)</f>
        <v>1280183.2830000003</v>
      </c>
      <c r="Z258" s="45"/>
      <c r="AA258" s="73">
        <f>SUM(AA251:AA257)</f>
        <v>1280183.2830000003</v>
      </c>
      <c r="AB258" s="68">
        <f>SUM(AB251:AB257)</f>
        <v>4</v>
      </c>
      <c r="AC258" s="82">
        <f>SUM(AC251:AC257)</f>
        <v>689492.81700000004</v>
      </c>
    </row>
    <row r="259" spans="1:29" s="26" customFormat="1" ht="17.850000000000001" customHeight="1">
      <c r="A259" s="265" t="s">
        <v>32</v>
      </c>
      <c r="B259" s="266"/>
      <c r="C259" s="266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7"/>
    </row>
    <row r="260" spans="1:29" s="26" customFormat="1" ht="17.850000000000001" customHeight="1">
      <c r="A260" s="28">
        <v>1</v>
      </c>
      <c r="B260" s="29" t="s">
        <v>160</v>
      </c>
      <c r="C260" s="30">
        <v>4</v>
      </c>
      <c r="D260" s="30"/>
      <c r="E260" s="32"/>
      <c r="F260" s="30">
        <v>17697</v>
      </c>
      <c r="G260" s="34">
        <v>2.9</v>
      </c>
      <c r="H260" s="38">
        <v>1</v>
      </c>
      <c r="I260" s="32">
        <f>F260*G260*H260</f>
        <v>51321.299999999996</v>
      </c>
      <c r="J260" s="34">
        <v>1.71</v>
      </c>
      <c r="K260" s="49">
        <f>I260*J260</f>
        <v>87759.422999999995</v>
      </c>
      <c r="L260" s="32"/>
      <c r="M260" s="32"/>
      <c r="N260" s="32">
        <v>10</v>
      </c>
      <c r="O260" s="32">
        <f>K260*N260/100</f>
        <v>8775.9423000000006</v>
      </c>
      <c r="P260" s="32"/>
      <c r="Q260" s="32"/>
      <c r="R260" s="32"/>
      <c r="S260" s="32"/>
      <c r="T260" s="32">
        <v>30</v>
      </c>
      <c r="U260" s="32">
        <f>F260*H260*T260/100</f>
        <v>5309.1</v>
      </c>
      <c r="V260" s="32"/>
      <c r="W260" s="32"/>
      <c r="X260" s="32">
        <f>W260+S260+U260+Q260+O260+M260</f>
        <v>14085.042300000001</v>
      </c>
      <c r="Y260" s="32">
        <f t="shared" ref="Y260:Y261" si="136">K260+X260</f>
        <v>101844.4653</v>
      </c>
      <c r="Z260" s="34">
        <v>1.1499999999999999</v>
      </c>
      <c r="AA260" s="32">
        <f>Y260*Z260</f>
        <v>117121.13509499999</v>
      </c>
      <c r="AB260" s="39">
        <v>1</v>
      </c>
      <c r="AC260" s="40">
        <f>K260</f>
        <v>87759.422999999995</v>
      </c>
    </row>
    <row r="261" spans="1:29" s="26" customFormat="1" ht="17.850000000000001" customHeight="1">
      <c r="A261" s="28">
        <v>3</v>
      </c>
      <c r="B261" s="29" t="s">
        <v>161</v>
      </c>
      <c r="C261" s="30">
        <v>4</v>
      </c>
      <c r="D261" s="34"/>
      <c r="E261" s="32"/>
      <c r="F261" s="30">
        <v>17697</v>
      </c>
      <c r="G261" s="34">
        <v>2.9</v>
      </c>
      <c r="H261" s="33">
        <v>0.25</v>
      </c>
      <c r="I261" s="32">
        <f>F261*G261*H261</f>
        <v>12830.324999999999</v>
      </c>
      <c r="J261" s="34">
        <v>1.71</v>
      </c>
      <c r="K261" s="49">
        <f>I261*J261</f>
        <v>21939.855749999999</v>
      </c>
      <c r="L261" s="32"/>
      <c r="M261" s="32"/>
      <c r="N261" s="32">
        <v>10</v>
      </c>
      <c r="O261" s="32">
        <f>K261*N261/100</f>
        <v>2193.9855750000002</v>
      </c>
      <c r="P261" s="32"/>
      <c r="Q261" s="32"/>
      <c r="R261" s="32"/>
      <c r="S261" s="32"/>
      <c r="T261" s="32">
        <v>30</v>
      </c>
      <c r="U261" s="32">
        <f>F261*H261*T261/100</f>
        <v>1327.2750000000001</v>
      </c>
      <c r="V261" s="32"/>
      <c r="W261" s="32"/>
      <c r="X261" s="32">
        <f>W261+S261+U261+Q261+O261+M261</f>
        <v>3521.2605750000002</v>
      </c>
      <c r="Y261" s="32">
        <f t="shared" si="136"/>
        <v>25461.116324999999</v>
      </c>
      <c r="Z261" s="34">
        <v>1.1499999999999999</v>
      </c>
      <c r="AA261" s="32">
        <f>Y261*Z261</f>
        <v>29280.283773749998</v>
      </c>
      <c r="AB261" s="36"/>
      <c r="AC261" s="40"/>
    </row>
    <row r="262" spans="1:29" s="26" customFormat="1" ht="17.850000000000001" customHeight="1">
      <c r="A262" s="28"/>
      <c r="B262" s="41" t="s">
        <v>22</v>
      </c>
      <c r="C262" s="42"/>
      <c r="D262" s="27"/>
      <c r="E262" s="32"/>
      <c r="F262" s="42"/>
      <c r="G262" s="42"/>
      <c r="H262" s="79">
        <f>SUM(H260:H261)</f>
        <v>1.25</v>
      </c>
      <c r="I262" s="44">
        <f>SUM(I260:I261)</f>
        <v>64151.624999999993</v>
      </c>
      <c r="J262" s="45"/>
      <c r="K262" s="44">
        <f>SUM(K260:K261)</f>
        <v>109699.27875</v>
      </c>
      <c r="L262" s="45"/>
      <c r="M262" s="44">
        <f>SUM(M260:M261)</f>
        <v>0</v>
      </c>
      <c r="N262" s="45"/>
      <c r="O262" s="44">
        <f>SUM(O260:O261)</f>
        <v>10969.927875000001</v>
      </c>
      <c r="P262" s="45"/>
      <c r="Q262" s="44">
        <f>SUM(Q260:Q261)</f>
        <v>0</v>
      </c>
      <c r="R262" s="32"/>
      <c r="S262" s="44">
        <f>SUM(S260:S261)</f>
        <v>0</v>
      </c>
      <c r="T262" s="32"/>
      <c r="U262" s="44">
        <f>SUM(U260:U261)</f>
        <v>6636.375</v>
      </c>
      <c r="V262" s="32"/>
      <c r="W262" s="44">
        <f>SUM(W260:W261)</f>
        <v>0</v>
      </c>
      <c r="X262" s="44">
        <f>SUM(X260:X261)</f>
        <v>17606.302875000001</v>
      </c>
      <c r="Y262" s="44">
        <f>SUM(Y260:Y261)</f>
        <v>127305.58162499999</v>
      </c>
      <c r="Z262" s="45"/>
      <c r="AA262" s="44">
        <f>SUM(AA260:AA261)</f>
        <v>146401.41886874998</v>
      </c>
      <c r="AB262" s="51">
        <f>SUM(AB260:AB261)</f>
        <v>1</v>
      </c>
      <c r="AC262" s="83">
        <f>SUM(AC260:AC261)</f>
        <v>87759.422999999995</v>
      </c>
    </row>
    <row r="263" spans="1:29" s="26" customFormat="1" ht="17.850000000000001" customHeight="1">
      <c r="A263" s="265" t="s">
        <v>34</v>
      </c>
      <c r="B263" s="266"/>
      <c r="C263" s="266"/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7"/>
    </row>
    <row r="264" spans="1:29" s="26" customFormat="1" ht="17.850000000000001" customHeight="1">
      <c r="A264" s="28">
        <v>1</v>
      </c>
      <c r="B264" s="29" t="s">
        <v>352</v>
      </c>
      <c r="C264" s="30">
        <v>4</v>
      </c>
      <c r="D264" s="34"/>
      <c r="E264" s="32" t="s">
        <v>233</v>
      </c>
      <c r="F264" s="30">
        <v>17697</v>
      </c>
      <c r="G264" s="34">
        <v>2.9</v>
      </c>
      <c r="H264" s="38">
        <v>1</v>
      </c>
      <c r="I264" s="32">
        <f>F264*G264*H264</f>
        <v>51321.299999999996</v>
      </c>
      <c r="J264" s="34">
        <v>1.71</v>
      </c>
      <c r="K264" s="49">
        <f>I264*J264</f>
        <v>87759.422999999995</v>
      </c>
      <c r="L264" s="32"/>
      <c r="M264" s="32"/>
      <c r="N264" s="32">
        <v>10</v>
      </c>
      <c r="O264" s="32">
        <f>K264*N264/100</f>
        <v>8775.9423000000006</v>
      </c>
      <c r="P264" s="32"/>
      <c r="Q264" s="32"/>
      <c r="R264" s="32"/>
      <c r="S264" s="32"/>
      <c r="T264" s="32"/>
      <c r="U264" s="32"/>
      <c r="V264" s="32">
        <v>35</v>
      </c>
      <c r="W264" s="32">
        <f>(F264*V264)/100</f>
        <v>6193.95</v>
      </c>
      <c r="X264" s="32">
        <f>W264+S264+U264+Q264+O264+M264</f>
        <v>14969.8923</v>
      </c>
      <c r="Y264" s="32">
        <f t="shared" ref="Y264:Y265" si="137">K264+X264</f>
        <v>102729.31529999999</v>
      </c>
      <c r="Z264" s="50">
        <v>1.7350000000000001</v>
      </c>
      <c r="AA264" s="32">
        <f>Y264*Z264</f>
        <v>178235.36204549999</v>
      </c>
      <c r="AB264" s="39">
        <f t="shared" ref="AB264:AB265" si="138">H264</f>
        <v>1</v>
      </c>
      <c r="AC264" s="40">
        <f t="shared" ref="AC264:AC265" si="139">K264</f>
        <v>87759.422999999995</v>
      </c>
    </row>
    <row r="265" spans="1:29" s="26" customFormat="1" ht="17.850000000000001" customHeight="1">
      <c r="A265" s="28">
        <v>2</v>
      </c>
      <c r="B265" s="29" t="s">
        <v>353</v>
      </c>
      <c r="C265" s="30">
        <v>2</v>
      </c>
      <c r="D265" s="30"/>
      <c r="E265" s="32"/>
      <c r="F265" s="30">
        <v>17697</v>
      </c>
      <c r="G265" s="30">
        <v>2.84</v>
      </c>
      <c r="H265" s="31">
        <v>1</v>
      </c>
      <c r="I265" s="32">
        <f>F265*G265*H265</f>
        <v>50259.479999999996</v>
      </c>
      <c r="J265" s="34">
        <v>1.71</v>
      </c>
      <c r="K265" s="49">
        <f>I265*J265</f>
        <v>85943.710799999986</v>
      </c>
      <c r="L265" s="32"/>
      <c r="M265" s="32"/>
      <c r="N265" s="32">
        <v>10</v>
      </c>
      <c r="O265" s="32">
        <f>K265*N265/100</f>
        <v>8594.371079999999</v>
      </c>
      <c r="P265" s="32"/>
      <c r="Q265" s="32"/>
      <c r="R265" s="35"/>
      <c r="S265" s="32"/>
      <c r="T265" s="32"/>
      <c r="U265" s="32"/>
      <c r="V265" s="32"/>
      <c r="W265" s="32"/>
      <c r="X265" s="32">
        <f>W265+S265+U265+Q265+O265+M265</f>
        <v>8594.371079999999</v>
      </c>
      <c r="Y265" s="32">
        <f t="shared" si="137"/>
        <v>94538.081879999983</v>
      </c>
      <c r="Z265" s="34">
        <v>1.1499999999999999</v>
      </c>
      <c r="AA265" s="32">
        <f>Y265*Z265</f>
        <v>108718.79416199998</v>
      </c>
      <c r="AB265" s="39">
        <f t="shared" si="138"/>
        <v>1</v>
      </c>
      <c r="AC265" s="40">
        <f t="shared" si="139"/>
        <v>85943.710799999986</v>
      </c>
    </row>
    <row r="266" spans="1:29" s="26" customFormat="1" ht="17.850000000000001" customHeight="1">
      <c r="A266" s="28"/>
      <c r="B266" s="41" t="s">
        <v>22</v>
      </c>
      <c r="C266" s="42"/>
      <c r="D266" s="27"/>
      <c r="E266" s="32"/>
      <c r="F266" s="42"/>
      <c r="G266" s="42"/>
      <c r="H266" s="46">
        <f>SUM(H264:H265)</f>
        <v>2</v>
      </c>
      <c r="I266" s="44">
        <f>SUM(I264:I265)</f>
        <v>101580.78</v>
      </c>
      <c r="J266" s="45"/>
      <c r="K266" s="44">
        <f>SUM(K264:K265)</f>
        <v>173703.13379999998</v>
      </c>
      <c r="L266" s="45"/>
      <c r="M266" s="44">
        <f>SUM(M264:M265)</f>
        <v>0</v>
      </c>
      <c r="N266" s="45"/>
      <c r="O266" s="44">
        <f>SUM(O264:O265)</f>
        <v>17370.31338</v>
      </c>
      <c r="P266" s="45"/>
      <c r="Q266" s="44">
        <f>SUM(Q264:Q265)</f>
        <v>0</v>
      </c>
      <c r="R266" s="45"/>
      <c r="S266" s="44">
        <f>SUM(S264:S265)</f>
        <v>0</v>
      </c>
      <c r="T266" s="45"/>
      <c r="U266" s="44">
        <f>SUM(U264:U265)</f>
        <v>0</v>
      </c>
      <c r="V266" s="45"/>
      <c r="W266" s="44">
        <f>SUM(W264:W265)</f>
        <v>6193.95</v>
      </c>
      <c r="X266" s="44">
        <f>SUM(X264:X265)</f>
        <v>23564.263379999997</v>
      </c>
      <c r="Y266" s="44">
        <f>SUM(Y264:Y265)</f>
        <v>197267.39717999997</v>
      </c>
      <c r="Z266" s="45"/>
      <c r="AA266" s="44">
        <f>SUM(AA264:AA265)</f>
        <v>286954.15620749997</v>
      </c>
      <c r="AB266" s="48">
        <f>SUM(AB264:AB265)</f>
        <v>2</v>
      </c>
      <c r="AC266" s="83">
        <f>SUM(AC264:AC265)</f>
        <v>173703.13379999998</v>
      </c>
    </row>
    <row r="267" spans="1:29" s="71" customFormat="1" ht="17.850000000000001" customHeight="1" thickBot="1">
      <c r="A267" s="84"/>
      <c r="B267" s="53" t="s">
        <v>90</v>
      </c>
      <c r="C267" s="85"/>
      <c r="D267" s="85"/>
      <c r="E267" s="86"/>
      <c r="F267" s="85"/>
      <c r="G267" s="85"/>
      <c r="H267" s="87">
        <f>H258+H262+H266</f>
        <v>8.25</v>
      </c>
      <c r="I267" s="86">
        <f>I258+I262+I266</f>
        <v>537369.40500000003</v>
      </c>
      <c r="J267" s="86"/>
      <c r="K267" s="86">
        <f>K258+K262+K266</f>
        <v>1153032.9925500001</v>
      </c>
      <c r="L267" s="86"/>
      <c r="M267" s="86">
        <f>M258+M262+M266</f>
        <v>217407.64500000002</v>
      </c>
      <c r="N267" s="86"/>
      <c r="O267" s="86">
        <f>O258+O262+O266</f>
        <v>115303.29925500002</v>
      </c>
      <c r="P267" s="86"/>
      <c r="Q267" s="86">
        <f>Q258+Q262+Q266</f>
        <v>0</v>
      </c>
      <c r="R267" s="88"/>
      <c r="S267" s="86">
        <f>S258+S262+S266</f>
        <v>106182</v>
      </c>
      <c r="T267" s="86"/>
      <c r="U267" s="86">
        <f>U258+U262+U266</f>
        <v>6636.375</v>
      </c>
      <c r="V267" s="86"/>
      <c r="W267" s="86">
        <f>W258+W262+W266</f>
        <v>6193.95</v>
      </c>
      <c r="X267" s="86">
        <f>X258+X262+X266</f>
        <v>451723.26925499999</v>
      </c>
      <c r="Y267" s="86">
        <f>Y258+Y262+Y266</f>
        <v>1604756.2618050002</v>
      </c>
      <c r="Z267" s="86"/>
      <c r="AA267" s="86">
        <f>AA258+AA262+AA266</f>
        <v>1713538.8580762502</v>
      </c>
      <c r="AB267" s="87">
        <f>AB258+AB262+AB266</f>
        <v>7</v>
      </c>
      <c r="AC267" s="89">
        <f>AC258+AC262+AC266</f>
        <v>950955.37379999994</v>
      </c>
    </row>
    <row r="268" spans="1:29" s="26" customFormat="1" ht="17.850000000000001" customHeight="1" thickBot="1">
      <c r="A268" s="293"/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5"/>
    </row>
    <row r="269" spans="1:29" s="26" customFormat="1" ht="17.850000000000001" customHeight="1">
      <c r="A269" s="296" t="s">
        <v>191</v>
      </c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  <c r="Z269" s="297"/>
      <c r="AA269" s="297"/>
      <c r="AB269" s="297"/>
      <c r="AC269" s="298"/>
    </row>
    <row r="270" spans="1:29" s="26" customFormat="1" ht="17.850000000000001" customHeight="1">
      <c r="A270" s="268" t="s">
        <v>14</v>
      </c>
      <c r="B270" s="269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70"/>
    </row>
    <row r="271" spans="1:29" s="26" customFormat="1" ht="17.850000000000001" customHeight="1">
      <c r="A271" s="28">
        <v>1</v>
      </c>
      <c r="B271" s="29" t="s">
        <v>176</v>
      </c>
      <c r="C271" s="30" t="s">
        <v>55</v>
      </c>
      <c r="D271" s="31" t="s">
        <v>241</v>
      </c>
      <c r="E271" s="32"/>
      <c r="F271" s="30">
        <v>17697</v>
      </c>
      <c r="G271" s="30">
        <v>5.77</v>
      </c>
      <c r="H271" s="33">
        <v>0.25</v>
      </c>
      <c r="I271" s="32">
        <f>F271*G271*H271</f>
        <v>25527.922499999997</v>
      </c>
      <c r="J271" s="34">
        <v>3.42</v>
      </c>
      <c r="K271" s="32">
        <f>I271*J271</f>
        <v>87305.494949999993</v>
      </c>
      <c r="L271" s="32">
        <v>25</v>
      </c>
      <c r="M271" s="32">
        <f>K271*L271/100</f>
        <v>21826.373737499998</v>
      </c>
      <c r="N271" s="32">
        <v>10</v>
      </c>
      <c r="O271" s="32">
        <f>K271*N271/100</f>
        <v>8730.5494949999993</v>
      </c>
      <c r="P271" s="32"/>
      <c r="Q271" s="32"/>
      <c r="R271" s="35"/>
      <c r="S271" s="35"/>
      <c r="T271" s="35"/>
      <c r="U271" s="32"/>
      <c r="V271" s="35"/>
      <c r="W271" s="35"/>
      <c r="X271" s="32">
        <f>W271+S271+U271+Q271+O271+M271</f>
        <v>30556.923232499998</v>
      </c>
      <c r="Y271" s="32">
        <f t="shared" ref="Y271:Y275" si="140">K271+X271</f>
        <v>117862.4181825</v>
      </c>
      <c r="Z271" s="34"/>
      <c r="AA271" s="32">
        <f>Y271</f>
        <v>117862.4181825</v>
      </c>
      <c r="AB271" s="35"/>
      <c r="AC271" s="90"/>
    </row>
    <row r="272" spans="1:29" s="26" customFormat="1" ht="17.850000000000001" customHeight="1">
      <c r="A272" s="28">
        <v>2</v>
      </c>
      <c r="B272" s="29" t="s">
        <v>177</v>
      </c>
      <c r="C272" s="30" t="s">
        <v>21</v>
      </c>
      <c r="D272" s="31" t="s">
        <v>20</v>
      </c>
      <c r="E272" s="32"/>
      <c r="F272" s="30">
        <v>17697</v>
      </c>
      <c r="G272" s="30">
        <v>4.7699999999999996</v>
      </c>
      <c r="H272" s="38">
        <v>1</v>
      </c>
      <c r="I272" s="32">
        <f>F272*G272*H272</f>
        <v>84414.689999999988</v>
      </c>
      <c r="J272" s="34">
        <v>3.42</v>
      </c>
      <c r="K272" s="32">
        <f>I272*J272</f>
        <v>288698.23979999998</v>
      </c>
      <c r="L272" s="32">
        <v>25</v>
      </c>
      <c r="M272" s="32">
        <f>K272*L272/100</f>
        <v>72174.559949999995</v>
      </c>
      <c r="N272" s="32">
        <v>10</v>
      </c>
      <c r="O272" s="32">
        <f>K272*N272/100</f>
        <v>28869.823980000001</v>
      </c>
      <c r="P272" s="32"/>
      <c r="Q272" s="32"/>
      <c r="R272" s="35">
        <v>200</v>
      </c>
      <c r="S272" s="32">
        <f>F272*H272*R272/100</f>
        <v>35394</v>
      </c>
      <c r="T272" s="35"/>
      <c r="U272" s="32"/>
      <c r="V272" s="32"/>
      <c r="W272" s="32"/>
      <c r="X272" s="32">
        <f>W272+S272+U272+Q272+O272+M272</f>
        <v>136438.38393000001</v>
      </c>
      <c r="Y272" s="32">
        <f t="shared" si="140"/>
        <v>425136.62372999999</v>
      </c>
      <c r="Z272" s="34"/>
      <c r="AA272" s="32">
        <f>Y272</f>
        <v>425136.62372999999</v>
      </c>
      <c r="AB272" s="39">
        <f t="shared" ref="AB272" si="141">H272</f>
        <v>1</v>
      </c>
      <c r="AC272" s="40">
        <f t="shared" ref="AC272" si="142">K272</f>
        <v>288698.23979999998</v>
      </c>
    </row>
    <row r="273" spans="1:29" s="26" customFormat="1" ht="17.850000000000001" customHeight="1">
      <c r="A273" s="28">
        <v>3</v>
      </c>
      <c r="B273" s="29" t="s">
        <v>177</v>
      </c>
      <c r="C273" s="30" t="s">
        <v>21</v>
      </c>
      <c r="D273" s="31" t="s">
        <v>20</v>
      </c>
      <c r="E273" s="32"/>
      <c r="F273" s="30">
        <v>17697</v>
      </c>
      <c r="G273" s="30">
        <v>4.7699999999999996</v>
      </c>
      <c r="H273" s="33">
        <v>0.25</v>
      </c>
      <c r="I273" s="32">
        <f>F273*G273*H273</f>
        <v>21103.672499999997</v>
      </c>
      <c r="J273" s="34">
        <v>3.42</v>
      </c>
      <c r="K273" s="32">
        <f>I273*J273</f>
        <v>72174.559949999995</v>
      </c>
      <c r="L273" s="32">
        <v>25</v>
      </c>
      <c r="M273" s="32">
        <f>K273*L273/100</f>
        <v>18043.639987499999</v>
      </c>
      <c r="N273" s="32">
        <v>10</v>
      </c>
      <c r="O273" s="32">
        <f>K273*N273/100</f>
        <v>7217.4559950000003</v>
      </c>
      <c r="P273" s="32"/>
      <c r="Q273" s="32"/>
      <c r="R273" s="35">
        <v>200</v>
      </c>
      <c r="S273" s="32">
        <f>F273*H273*R273/100</f>
        <v>8848.5</v>
      </c>
      <c r="T273" s="35"/>
      <c r="U273" s="32"/>
      <c r="V273" s="32"/>
      <c r="W273" s="32"/>
      <c r="X273" s="32">
        <f>W273+S273+U273+Q273+O273+M273</f>
        <v>34109.595982500003</v>
      </c>
      <c r="Y273" s="32">
        <f t="shared" si="140"/>
        <v>106284.1559325</v>
      </c>
      <c r="Z273" s="34"/>
      <c r="AA273" s="32">
        <f>Y273</f>
        <v>106284.1559325</v>
      </c>
      <c r="AB273" s="36"/>
      <c r="AC273" s="37"/>
    </row>
    <row r="274" spans="1:29" s="26" customFormat="1" ht="17.850000000000001" customHeight="1">
      <c r="A274" s="28">
        <v>4</v>
      </c>
      <c r="B274" s="29" t="s">
        <v>177</v>
      </c>
      <c r="C274" s="30" t="s">
        <v>21</v>
      </c>
      <c r="D274" s="31">
        <v>4.3</v>
      </c>
      <c r="E274" s="32"/>
      <c r="F274" s="30">
        <v>17697</v>
      </c>
      <c r="G274" s="30">
        <v>4.26</v>
      </c>
      <c r="H274" s="38">
        <v>1</v>
      </c>
      <c r="I274" s="32">
        <f>F274*G274*H274</f>
        <v>75389.22</v>
      </c>
      <c r="J274" s="34">
        <v>3.42</v>
      </c>
      <c r="K274" s="32">
        <f>I274*J274</f>
        <v>257831.1324</v>
      </c>
      <c r="L274" s="32">
        <v>25</v>
      </c>
      <c r="M274" s="32">
        <f>K274*L274/100</f>
        <v>64457.783100000008</v>
      </c>
      <c r="N274" s="32">
        <v>10</v>
      </c>
      <c r="O274" s="32">
        <f>K274*N274/100</f>
        <v>25783.113239999999</v>
      </c>
      <c r="P274" s="32"/>
      <c r="Q274" s="32"/>
      <c r="R274" s="35">
        <v>200</v>
      </c>
      <c r="S274" s="32">
        <f>F274*H274*R274/100</f>
        <v>35394</v>
      </c>
      <c r="T274" s="35"/>
      <c r="U274" s="32"/>
      <c r="V274" s="32"/>
      <c r="W274" s="32"/>
      <c r="X274" s="32">
        <f>W274+S274+U274+Q274+O274+M274</f>
        <v>125634.89634000001</v>
      </c>
      <c r="Y274" s="32">
        <f t="shared" si="140"/>
        <v>383466.02873999998</v>
      </c>
      <c r="Z274" s="34"/>
      <c r="AA274" s="32">
        <f>Y274</f>
        <v>383466.02873999998</v>
      </c>
      <c r="AB274" s="39">
        <v>1</v>
      </c>
      <c r="AC274" s="37">
        <f>K274</f>
        <v>257831.1324</v>
      </c>
    </row>
    <row r="275" spans="1:29" s="26" customFormat="1" ht="17.850000000000001" customHeight="1">
      <c r="A275" s="28">
        <v>5</v>
      </c>
      <c r="B275" s="29" t="s">
        <v>192</v>
      </c>
      <c r="C275" s="30" t="s">
        <v>21</v>
      </c>
      <c r="D275" s="31" t="s">
        <v>20</v>
      </c>
      <c r="E275" s="32"/>
      <c r="F275" s="30">
        <v>17697</v>
      </c>
      <c r="G275" s="30">
        <v>4.7699999999999996</v>
      </c>
      <c r="H275" s="33">
        <v>0.25</v>
      </c>
      <c r="I275" s="32">
        <f>F275*G275*H275</f>
        <v>21103.672499999997</v>
      </c>
      <c r="J275" s="34">
        <v>3.42</v>
      </c>
      <c r="K275" s="32">
        <f>I275*J275</f>
        <v>72174.559949999995</v>
      </c>
      <c r="L275" s="32">
        <v>25</v>
      </c>
      <c r="M275" s="32">
        <f>K275*L275/100</f>
        <v>18043.639987499999</v>
      </c>
      <c r="N275" s="32">
        <v>10</v>
      </c>
      <c r="O275" s="32">
        <f>K275*N275/100</f>
        <v>7217.4559950000003</v>
      </c>
      <c r="P275" s="32"/>
      <c r="Q275" s="32"/>
      <c r="R275" s="35">
        <v>80</v>
      </c>
      <c r="S275" s="32">
        <f>F275*H275*R275/100</f>
        <v>3539.4</v>
      </c>
      <c r="T275" s="35"/>
      <c r="U275" s="32"/>
      <c r="V275" s="32"/>
      <c r="W275" s="32"/>
      <c r="X275" s="32">
        <f>W275+S275+U275+Q275+O275+M275</f>
        <v>28800.495982499997</v>
      </c>
      <c r="Y275" s="32">
        <f t="shared" si="140"/>
        <v>100975.05593249999</v>
      </c>
      <c r="Z275" s="34"/>
      <c r="AA275" s="32">
        <f>Y275</f>
        <v>100975.05593249999</v>
      </c>
      <c r="AB275" s="36">
        <v>0.25</v>
      </c>
      <c r="AC275" s="40">
        <f>K275</f>
        <v>72174.559949999995</v>
      </c>
    </row>
    <row r="276" spans="1:29" s="26" customFormat="1" ht="17.850000000000001" customHeight="1">
      <c r="A276" s="28"/>
      <c r="B276" s="41" t="s">
        <v>22</v>
      </c>
      <c r="C276" s="42"/>
      <c r="D276" s="27"/>
      <c r="E276" s="32"/>
      <c r="F276" s="42"/>
      <c r="G276" s="42"/>
      <c r="H276" s="68">
        <f>SUM(H271:H275)</f>
        <v>2.75</v>
      </c>
      <c r="I276" s="91">
        <f>SUM(I271:I275)</f>
        <v>227539.17749999999</v>
      </c>
      <c r="J276" s="45"/>
      <c r="K276" s="91">
        <f>SUM(K271:K275)</f>
        <v>778183.98705</v>
      </c>
      <c r="L276" s="45"/>
      <c r="M276" s="91">
        <f>SUM(M271:M275)</f>
        <v>194545.9967625</v>
      </c>
      <c r="N276" s="45"/>
      <c r="O276" s="91">
        <f>SUM(O271:O275)</f>
        <v>77818.398705</v>
      </c>
      <c r="P276" s="45"/>
      <c r="Q276" s="91">
        <f>SUM(Q271:Q275)</f>
        <v>0</v>
      </c>
      <c r="R276" s="45"/>
      <c r="S276" s="91">
        <f>SUM(S271:S275)</f>
        <v>83175.899999999994</v>
      </c>
      <c r="T276" s="45"/>
      <c r="U276" s="91">
        <f>SUM(U271:U275)</f>
        <v>0</v>
      </c>
      <c r="V276" s="45"/>
      <c r="W276" s="91">
        <f>SUM(W271:W275)</f>
        <v>0</v>
      </c>
      <c r="X276" s="91">
        <f>SUM(X271:X275)</f>
        <v>355540.29546749999</v>
      </c>
      <c r="Y276" s="91">
        <f>SUM(Y271:Y275)</f>
        <v>1133724.2825175</v>
      </c>
      <c r="Z276" s="45"/>
      <c r="AA276" s="91">
        <f>SUM(AA271:AA275)</f>
        <v>1133724.2825175</v>
      </c>
      <c r="AB276" s="68">
        <f>SUM(AB271:AB275)</f>
        <v>2.25</v>
      </c>
      <c r="AC276" s="92">
        <f>SUM(AC271:AC275)</f>
        <v>618703.93215000001</v>
      </c>
    </row>
    <row r="277" spans="1:29" s="26" customFormat="1" ht="17.850000000000001" customHeight="1">
      <c r="A277" s="287" t="s">
        <v>23</v>
      </c>
      <c r="B277" s="288"/>
      <c r="C277" s="288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  <c r="X277" s="288"/>
      <c r="Y277" s="288"/>
      <c r="Z277" s="288"/>
      <c r="AA277" s="288"/>
      <c r="AB277" s="288"/>
      <c r="AC277" s="289"/>
    </row>
    <row r="278" spans="1:29" s="26" customFormat="1" ht="17.850000000000001" customHeight="1">
      <c r="A278" s="28">
        <v>1</v>
      </c>
      <c r="B278" s="29" t="s">
        <v>236</v>
      </c>
      <c r="C278" s="30" t="s">
        <v>30</v>
      </c>
      <c r="D278" s="31" t="s">
        <v>20</v>
      </c>
      <c r="E278" s="32" t="s">
        <v>18</v>
      </c>
      <c r="F278" s="30">
        <v>17697</v>
      </c>
      <c r="G278" s="30">
        <v>4.53</v>
      </c>
      <c r="H278" s="38">
        <v>1</v>
      </c>
      <c r="I278" s="32">
        <f t="shared" ref="I278:I283" si="143">F278*G278*H278</f>
        <v>80167.41</v>
      </c>
      <c r="J278" s="34">
        <v>2.34</v>
      </c>
      <c r="K278" s="32">
        <f t="shared" ref="K278:K283" si="144">I278*J278</f>
        <v>187591.73939999999</v>
      </c>
      <c r="L278" s="32">
        <v>25</v>
      </c>
      <c r="M278" s="32">
        <f>K278*L278/100</f>
        <v>46897.934849999991</v>
      </c>
      <c r="N278" s="32">
        <v>10</v>
      </c>
      <c r="O278" s="32">
        <f t="shared" ref="O278:O289" si="145">K278*N278/100</f>
        <v>18759.173939999997</v>
      </c>
      <c r="P278" s="32"/>
      <c r="Q278" s="32"/>
      <c r="R278" s="35">
        <v>150</v>
      </c>
      <c r="S278" s="32">
        <f>F278*H278*R278/100</f>
        <v>26545.5</v>
      </c>
      <c r="T278" s="32"/>
      <c r="U278" s="32"/>
      <c r="V278" s="32"/>
      <c r="W278" s="32"/>
      <c r="X278" s="32">
        <f t="shared" ref="X278:X298" si="146">W278+S278+U278+Q278+O278+M278</f>
        <v>92202.608789999984</v>
      </c>
      <c r="Y278" s="32">
        <f t="shared" ref="Y278:Y297" si="147">K278+X278</f>
        <v>279794.34818999999</v>
      </c>
      <c r="Z278" s="34"/>
      <c r="AA278" s="32">
        <f t="shared" ref="AA278:AA289" si="148">Y278</f>
        <v>279794.34818999999</v>
      </c>
      <c r="AB278" s="39">
        <f t="shared" ref="AB278:AB280" si="149">H278</f>
        <v>1</v>
      </c>
      <c r="AC278" s="40">
        <f t="shared" ref="AC278:AC280" si="150">K278</f>
        <v>187591.73939999999</v>
      </c>
    </row>
    <row r="279" spans="1:29" s="26" customFormat="1" ht="17.850000000000001" customHeight="1">
      <c r="A279" s="28">
        <v>2</v>
      </c>
      <c r="B279" s="29" t="s">
        <v>467</v>
      </c>
      <c r="C279" s="30" t="s">
        <v>31</v>
      </c>
      <c r="D279" s="34">
        <v>9.1</v>
      </c>
      <c r="E279" s="32"/>
      <c r="F279" s="30">
        <v>17697</v>
      </c>
      <c r="G279" s="30">
        <v>3.53</v>
      </c>
      <c r="H279" s="38">
        <v>1</v>
      </c>
      <c r="I279" s="32">
        <f t="shared" si="143"/>
        <v>62470.409999999996</v>
      </c>
      <c r="J279" s="34">
        <v>2.34</v>
      </c>
      <c r="K279" s="32">
        <f t="shared" si="144"/>
        <v>146180.75939999998</v>
      </c>
      <c r="L279" s="32">
        <v>25</v>
      </c>
      <c r="M279" s="32">
        <f>K279*L279/100</f>
        <v>36545.189849999995</v>
      </c>
      <c r="N279" s="32">
        <v>10</v>
      </c>
      <c r="O279" s="32">
        <f t="shared" si="145"/>
        <v>14618.075939999999</v>
      </c>
      <c r="P279" s="32"/>
      <c r="Q279" s="32"/>
      <c r="R279" s="35">
        <v>150</v>
      </c>
      <c r="S279" s="32">
        <f>F279*H279*R279/100</f>
        <v>26545.5</v>
      </c>
      <c r="T279" s="32"/>
      <c r="U279" s="32"/>
      <c r="V279" s="32"/>
      <c r="W279" s="32"/>
      <c r="X279" s="32">
        <f t="shared" si="146"/>
        <v>77708.76578999999</v>
      </c>
      <c r="Y279" s="32">
        <f t="shared" si="147"/>
        <v>223889.52518999996</v>
      </c>
      <c r="Z279" s="34"/>
      <c r="AA279" s="32">
        <f t="shared" si="148"/>
        <v>223889.52518999996</v>
      </c>
      <c r="AB279" s="39">
        <f t="shared" si="149"/>
        <v>1</v>
      </c>
      <c r="AC279" s="40">
        <f t="shared" si="150"/>
        <v>146180.75939999998</v>
      </c>
    </row>
    <row r="280" spans="1:29" s="26" customFormat="1" ht="17.850000000000001" customHeight="1">
      <c r="A280" s="28">
        <v>3</v>
      </c>
      <c r="B280" s="29" t="s">
        <v>467</v>
      </c>
      <c r="C280" s="30" t="s">
        <v>30</v>
      </c>
      <c r="D280" s="31" t="s">
        <v>20</v>
      </c>
      <c r="E280" s="32" t="s">
        <v>18</v>
      </c>
      <c r="F280" s="30">
        <v>17697</v>
      </c>
      <c r="G280" s="30">
        <v>4.53</v>
      </c>
      <c r="H280" s="38">
        <v>1</v>
      </c>
      <c r="I280" s="32">
        <f t="shared" si="143"/>
        <v>80167.41</v>
      </c>
      <c r="J280" s="34">
        <v>2.34</v>
      </c>
      <c r="K280" s="32">
        <f t="shared" si="144"/>
        <v>187591.73939999999</v>
      </c>
      <c r="L280" s="32">
        <v>25</v>
      </c>
      <c r="M280" s="32">
        <f>K280*L280/100</f>
        <v>46897.934849999991</v>
      </c>
      <c r="N280" s="32">
        <v>10</v>
      </c>
      <c r="O280" s="32">
        <f t="shared" si="145"/>
        <v>18759.173939999997</v>
      </c>
      <c r="P280" s="32"/>
      <c r="Q280" s="32"/>
      <c r="R280" s="35">
        <v>150</v>
      </c>
      <c r="S280" s="32">
        <f>F280*H280*R280/100</f>
        <v>26545.5</v>
      </c>
      <c r="T280" s="32"/>
      <c r="U280" s="32"/>
      <c r="V280" s="32"/>
      <c r="W280" s="32"/>
      <c r="X280" s="32">
        <f t="shared" si="146"/>
        <v>92202.608789999984</v>
      </c>
      <c r="Y280" s="32">
        <f t="shared" si="147"/>
        <v>279794.34818999999</v>
      </c>
      <c r="Z280" s="34"/>
      <c r="AA280" s="32">
        <f t="shared" si="148"/>
        <v>279794.34818999999</v>
      </c>
      <c r="AB280" s="39">
        <f t="shared" si="149"/>
        <v>1</v>
      </c>
      <c r="AC280" s="40">
        <f t="shared" si="150"/>
        <v>187591.73939999999</v>
      </c>
    </row>
    <row r="281" spans="1:29" s="26" customFormat="1" ht="17.850000000000001" customHeight="1">
      <c r="A281" s="28">
        <v>4</v>
      </c>
      <c r="B281" s="29" t="s">
        <v>156</v>
      </c>
      <c r="C281" s="30" t="s">
        <v>31</v>
      </c>
      <c r="D281" s="31" t="s">
        <v>20</v>
      </c>
      <c r="E281" s="32"/>
      <c r="F281" s="30">
        <v>17697</v>
      </c>
      <c r="G281" s="30">
        <v>3.73</v>
      </c>
      <c r="H281" s="33">
        <v>0.25</v>
      </c>
      <c r="I281" s="32">
        <f t="shared" si="143"/>
        <v>16502.452499999999</v>
      </c>
      <c r="J281" s="34">
        <v>2.34</v>
      </c>
      <c r="K281" s="32">
        <f t="shared" si="144"/>
        <v>38615.738849999994</v>
      </c>
      <c r="L281" s="32"/>
      <c r="M281" s="32"/>
      <c r="N281" s="32">
        <v>10</v>
      </c>
      <c r="O281" s="32">
        <f>K281*N281/100</f>
        <v>3861.5738849999993</v>
      </c>
      <c r="P281" s="32"/>
      <c r="Q281" s="32"/>
      <c r="R281" s="35"/>
      <c r="S281" s="32"/>
      <c r="T281" s="32"/>
      <c r="U281" s="32"/>
      <c r="V281" s="32"/>
      <c r="W281" s="32"/>
      <c r="X281" s="32">
        <f>W281+S281+U281+Q281+O281+M281</f>
        <v>3861.5738849999993</v>
      </c>
      <c r="Y281" s="32">
        <f t="shared" si="147"/>
        <v>42477.312734999992</v>
      </c>
      <c r="Z281" s="34"/>
      <c r="AA281" s="32">
        <f>Y281</f>
        <v>42477.312734999992</v>
      </c>
      <c r="AB281" s="39"/>
      <c r="AC281" s="37"/>
    </row>
    <row r="282" spans="1:29" s="26" customFormat="1" ht="17.850000000000001" customHeight="1">
      <c r="A282" s="28">
        <v>5</v>
      </c>
      <c r="B282" s="29" t="s">
        <v>156</v>
      </c>
      <c r="C282" s="30" t="s">
        <v>31</v>
      </c>
      <c r="D282" s="34">
        <v>7</v>
      </c>
      <c r="E282" s="32"/>
      <c r="F282" s="30">
        <v>17697</v>
      </c>
      <c r="G282" s="30">
        <v>3.53</v>
      </c>
      <c r="H282" s="33">
        <v>0.75</v>
      </c>
      <c r="I282" s="32">
        <f t="shared" si="143"/>
        <v>46852.807499999995</v>
      </c>
      <c r="J282" s="34">
        <v>2.34</v>
      </c>
      <c r="K282" s="32">
        <f t="shared" si="144"/>
        <v>109635.56954999999</v>
      </c>
      <c r="L282" s="32">
        <v>25</v>
      </c>
      <c r="M282" s="32">
        <f>K282*L282/100</f>
        <v>27408.892387499996</v>
      </c>
      <c r="N282" s="32">
        <v>10</v>
      </c>
      <c r="O282" s="32">
        <f t="shared" si="145"/>
        <v>10963.556955</v>
      </c>
      <c r="P282" s="32"/>
      <c r="Q282" s="32"/>
      <c r="R282" s="35">
        <v>150</v>
      </c>
      <c r="S282" s="32">
        <f>F282*H282*R282/100</f>
        <v>19909.125</v>
      </c>
      <c r="T282" s="32"/>
      <c r="U282" s="32"/>
      <c r="V282" s="32"/>
      <c r="W282" s="32"/>
      <c r="X282" s="32">
        <f t="shared" si="146"/>
        <v>58281.574342499996</v>
      </c>
      <c r="Y282" s="32">
        <f t="shared" si="147"/>
        <v>167917.14389249997</v>
      </c>
      <c r="Z282" s="34"/>
      <c r="AA282" s="32">
        <f t="shared" si="148"/>
        <v>167917.14389249997</v>
      </c>
      <c r="AB282" s="39">
        <v>1</v>
      </c>
      <c r="AC282" s="40">
        <f>F282*G282*J282</f>
        <v>146180.75939999998</v>
      </c>
    </row>
    <row r="283" spans="1:29" s="26" customFormat="1" ht="17.850000000000001" customHeight="1">
      <c r="A283" s="28">
        <v>6</v>
      </c>
      <c r="B283" s="29" t="s">
        <v>246</v>
      </c>
      <c r="C283" s="30" t="s">
        <v>31</v>
      </c>
      <c r="D283" s="34">
        <v>7</v>
      </c>
      <c r="E283" s="32"/>
      <c r="F283" s="30">
        <v>17697</v>
      </c>
      <c r="G283" s="30">
        <v>3.53</v>
      </c>
      <c r="H283" s="33">
        <v>0.75</v>
      </c>
      <c r="I283" s="32">
        <f t="shared" si="143"/>
        <v>46852.807499999995</v>
      </c>
      <c r="J283" s="34">
        <v>2.34</v>
      </c>
      <c r="K283" s="32">
        <f t="shared" si="144"/>
        <v>109635.56954999999</v>
      </c>
      <c r="L283" s="32">
        <v>25</v>
      </c>
      <c r="M283" s="32">
        <f>K283*L283/100</f>
        <v>27408.892387499996</v>
      </c>
      <c r="N283" s="32">
        <v>10</v>
      </c>
      <c r="O283" s="32">
        <f t="shared" si="145"/>
        <v>10963.556955</v>
      </c>
      <c r="P283" s="32"/>
      <c r="Q283" s="32"/>
      <c r="R283" s="35">
        <v>20</v>
      </c>
      <c r="S283" s="32">
        <f>F283*H283*R283/100</f>
        <v>2654.55</v>
      </c>
      <c r="T283" s="32"/>
      <c r="U283" s="32"/>
      <c r="V283" s="32"/>
      <c r="W283" s="32"/>
      <c r="X283" s="32">
        <f t="shared" si="146"/>
        <v>41026.999342499999</v>
      </c>
      <c r="Y283" s="32">
        <f t="shared" si="147"/>
        <v>150662.56889249998</v>
      </c>
      <c r="Z283" s="34"/>
      <c r="AA283" s="32">
        <f t="shared" si="148"/>
        <v>150662.56889249998</v>
      </c>
      <c r="AB283" s="36">
        <f t="shared" ref="AB283:AB285" si="151">H283</f>
        <v>0.75</v>
      </c>
      <c r="AC283" s="40">
        <f t="shared" ref="AC283:AC285" si="152">K283</f>
        <v>109635.56954999999</v>
      </c>
    </row>
    <row r="284" spans="1:29" s="26" customFormat="1" ht="17.850000000000001" customHeight="1">
      <c r="A284" s="28">
        <v>7</v>
      </c>
      <c r="B284" s="29" t="s">
        <v>234</v>
      </c>
      <c r="C284" s="30" t="s">
        <v>31</v>
      </c>
      <c r="D284" s="31" t="s">
        <v>20</v>
      </c>
      <c r="E284" s="32"/>
      <c r="F284" s="30">
        <v>17697</v>
      </c>
      <c r="G284" s="30">
        <v>3.73</v>
      </c>
      <c r="H284" s="38">
        <v>1</v>
      </c>
      <c r="I284" s="32">
        <f t="shared" ref="I284:I289" si="153">F284*G284*H284</f>
        <v>66009.81</v>
      </c>
      <c r="J284" s="34">
        <v>2.34</v>
      </c>
      <c r="K284" s="32">
        <f t="shared" ref="K284:K289" si="154">I284*J284</f>
        <v>154462.95539999998</v>
      </c>
      <c r="L284" s="32">
        <v>25</v>
      </c>
      <c r="M284" s="32">
        <f t="shared" ref="M284:M289" si="155">K284*L284/100</f>
        <v>38615.738849999994</v>
      </c>
      <c r="N284" s="32">
        <v>10</v>
      </c>
      <c r="O284" s="32">
        <f t="shared" si="145"/>
        <v>15446.295539999997</v>
      </c>
      <c r="P284" s="32"/>
      <c r="Q284" s="32"/>
      <c r="R284" s="35"/>
      <c r="S284" s="32"/>
      <c r="T284" s="35"/>
      <c r="U284" s="32"/>
      <c r="V284" s="32"/>
      <c r="W284" s="32"/>
      <c r="X284" s="32">
        <f t="shared" si="146"/>
        <v>54062.034389999993</v>
      </c>
      <c r="Y284" s="32">
        <f t="shared" si="147"/>
        <v>208524.98978999996</v>
      </c>
      <c r="Z284" s="34"/>
      <c r="AA284" s="32">
        <f t="shared" si="148"/>
        <v>208524.98978999996</v>
      </c>
      <c r="AB284" s="39">
        <f t="shared" si="151"/>
        <v>1</v>
      </c>
      <c r="AC284" s="40">
        <f t="shared" si="152"/>
        <v>154462.95539999998</v>
      </c>
    </row>
    <row r="285" spans="1:29" s="26" customFormat="1" ht="17.850000000000001" customHeight="1">
      <c r="A285" s="28">
        <v>8</v>
      </c>
      <c r="B285" s="29" t="s">
        <v>193</v>
      </c>
      <c r="C285" s="30" t="s">
        <v>30</v>
      </c>
      <c r="D285" s="31" t="s">
        <v>20</v>
      </c>
      <c r="E285" s="32" t="s">
        <v>18</v>
      </c>
      <c r="F285" s="30">
        <v>17697</v>
      </c>
      <c r="G285" s="30">
        <v>4.53</v>
      </c>
      <c r="H285" s="38">
        <v>1</v>
      </c>
      <c r="I285" s="32">
        <f>F285*G285*H285</f>
        <v>80167.41</v>
      </c>
      <c r="J285" s="34">
        <v>2.34</v>
      </c>
      <c r="K285" s="32">
        <f>I285*J285</f>
        <v>187591.73939999999</v>
      </c>
      <c r="L285" s="32">
        <v>25</v>
      </c>
      <c r="M285" s="32">
        <f>K285*L285/100</f>
        <v>46897.934849999991</v>
      </c>
      <c r="N285" s="32">
        <v>10</v>
      </c>
      <c r="O285" s="32">
        <f>K285*N285/100</f>
        <v>18759.173939999997</v>
      </c>
      <c r="P285" s="32"/>
      <c r="Q285" s="32"/>
      <c r="R285" s="35"/>
      <c r="S285" s="32"/>
      <c r="T285" s="32"/>
      <c r="U285" s="32"/>
      <c r="V285" s="32"/>
      <c r="W285" s="32"/>
      <c r="X285" s="32">
        <f t="shared" si="146"/>
        <v>65657.108789999984</v>
      </c>
      <c r="Y285" s="32">
        <f t="shared" si="147"/>
        <v>253248.84818999999</v>
      </c>
      <c r="Z285" s="34"/>
      <c r="AA285" s="32">
        <f>Y285</f>
        <v>253248.84818999999</v>
      </c>
      <c r="AB285" s="39">
        <f t="shared" si="151"/>
        <v>1</v>
      </c>
      <c r="AC285" s="40">
        <f t="shared" si="152"/>
        <v>187591.73939999999</v>
      </c>
    </row>
    <row r="286" spans="1:29" s="26" customFormat="1" ht="17.850000000000001" customHeight="1">
      <c r="A286" s="28">
        <v>9</v>
      </c>
      <c r="B286" s="29" t="s">
        <v>468</v>
      </c>
      <c r="C286" s="30" t="s">
        <v>31</v>
      </c>
      <c r="D286" s="34">
        <v>7</v>
      </c>
      <c r="E286" s="32"/>
      <c r="F286" s="30">
        <v>17697</v>
      </c>
      <c r="G286" s="30">
        <v>3.53</v>
      </c>
      <c r="H286" s="38">
        <v>0.5</v>
      </c>
      <c r="I286" s="32">
        <f>F286*G286*H286</f>
        <v>31235.204999999998</v>
      </c>
      <c r="J286" s="34">
        <v>2.34</v>
      </c>
      <c r="K286" s="32">
        <f>I286*J286</f>
        <v>73090.37969999999</v>
      </c>
      <c r="L286" s="32">
        <v>25</v>
      </c>
      <c r="M286" s="32">
        <f>K286*L286/100</f>
        <v>18272.594924999998</v>
      </c>
      <c r="N286" s="32">
        <v>10</v>
      </c>
      <c r="O286" s="32">
        <f>K286*N286/100</f>
        <v>7309.0379699999994</v>
      </c>
      <c r="P286" s="32"/>
      <c r="Q286" s="32"/>
      <c r="R286" s="35">
        <v>150</v>
      </c>
      <c r="S286" s="32">
        <f>F286*H286*R286/100</f>
        <v>13272.75</v>
      </c>
      <c r="T286" s="32"/>
      <c r="U286" s="32"/>
      <c r="V286" s="32"/>
      <c r="W286" s="32"/>
      <c r="X286" s="32">
        <f>W286+S286+U286+Q286+O286+M286</f>
        <v>38854.382894999995</v>
      </c>
      <c r="Y286" s="32">
        <f t="shared" si="147"/>
        <v>111944.76259499998</v>
      </c>
      <c r="Z286" s="34"/>
      <c r="AA286" s="32">
        <f>Y286</f>
        <v>111944.76259499998</v>
      </c>
      <c r="AB286" s="39">
        <v>1</v>
      </c>
      <c r="AC286" s="40">
        <f>F286*G286*J286</f>
        <v>146180.75939999998</v>
      </c>
    </row>
    <row r="287" spans="1:29" s="26" customFormat="1" ht="17.850000000000001" customHeight="1">
      <c r="A287" s="28">
        <v>10</v>
      </c>
      <c r="B287" s="29" t="s">
        <v>468</v>
      </c>
      <c r="C287" s="30" t="s">
        <v>31</v>
      </c>
      <c r="D287" s="31" t="s">
        <v>20</v>
      </c>
      <c r="E287" s="32"/>
      <c r="F287" s="30">
        <v>17697</v>
      </c>
      <c r="G287" s="30">
        <v>3.73</v>
      </c>
      <c r="H287" s="38">
        <v>0.5</v>
      </c>
      <c r="I287" s="32">
        <f t="shared" si="153"/>
        <v>33004.904999999999</v>
      </c>
      <c r="J287" s="34">
        <v>2.34</v>
      </c>
      <c r="K287" s="32">
        <f t="shared" si="154"/>
        <v>77231.477699999989</v>
      </c>
      <c r="L287" s="32"/>
      <c r="M287" s="32"/>
      <c r="N287" s="32">
        <v>10</v>
      </c>
      <c r="O287" s="32">
        <f t="shared" si="145"/>
        <v>7723.1477699999987</v>
      </c>
      <c r="P287" s="32"/>
      <c r="Q287" s="32"/>
      <c r="R287" s="35"/>
      <c r="S287" s="32"/>
      <c r="T287" s="32"/>
      <c r="U287" s="32"/>
      <c r="V287" s="32"/>
      <c r="W287" s="32"/>
      <c r="X287" s="32">
        <f t="shared" si="146"/>
        <v>7723.1477699999987</v>
      </c>
      <c r="Y287" s="32">
        <f t="shared" si="147"/>
        <v>84954.625469999984</v>
      </c>
      <c r="Z287" s="34"/>
      <c r="AA287" s="32">
        <f t="shared" si="148"/>
        <v>84954.625469999984</v>
      </c>
      <c r="AB287" s="39"/>
      <c r="AC287" s="40"/>
    </row>
    <row r="288" spans="1:29" s="26" customFormat="1" ht="17.850000000000001" customHeight="1">
      <c r="A288" s="28">
        <v>11</v>
      </c>
      <c r="B288" s="29" t="s">
        <v>194</v>
      </c>
      <c r="C288" s="30" t="s">
        <v>31</v>
      </c>
      <c r="D288" s="31" t="s">
        <v>20</v>
      </c>
      <c r="E288" s="32"/>
      <c r="F288" s="30">
        <v>17697</v>
      </c>
      <c r="G288" s="30">
        <v>3.73</v>
      </c>
      <c r="H288" s="38">
        <v>1</v>
      </c>
      <c r="I288" s="32">
        <f t="shared" si="153"/>
        <v>66009.81</v>
      </c>
      <c r="J288" s="34">
        <v>2.34</v>
      </c>
      <c r="K288" s="32">
        <f t="shared" si="154"/>
        <v>154462.95539999998</v>
      </c>
      <c r="L288" s="32">
        <v>25</v>
      </c>
      <c r="M288" s="32">
        <f t="shared" si="155"/>
        <v>38615.738849999994</v>
      </c>
      <c r="N288" s="32">
        <v>10</v>
      </c>
      <c r="O288" s="32">
        <f t="shared" si="145"/>
        <v>15446.295539999997</v>
      </c>
      <c r="P288" s="32"/>
      <c r="Q288" s="32"/>
      <c r="R288" s="35">
        <v>150</v>
      </c>
      <c r="S288" s="32">
        <f>F288*H288*R288/100</f>
        <v>26545.5</v>
      </c>
      <c r="T288" s="32"/>
      <c r="U288" s="32"/>
      <c r="V288" s="32"/>
      <c r="W288" s="32"/>
      <c r="X288" s="32">
        <f t="shared" si="146"/>
        <v>80607.534389999986</v>
      </c>
      <c r="Y288" s="32">
        <f t="shared" si="147"/>
        <v>235070.48978999996</v>
      </c>
      <c r="Z288" s="34"/>
      <c r="AA288" s="32">
        <f t="shared" si="148"/>
        <v>235070.48978999996</v>
      </c>
      <c r="AB288" s="39">
        <v>1</v>
      </c>
      <c r="AC288" s="40">
        <f>K288</f>
        <v>154462.95539999998</v>
      </c>
    </row>
    <row r="289" spans="1:29" s="26" customFormat="1" ht="17.850000000000001" customHeight="1">
      <c r="A289" s="28">
        <v>12</v>
      </c>
      <c r="B289" s="29" t="s">
        <v>354</v>
      </c>
      <c r="C289" s="30" t="s">
        <v>31</v>
      </c>
      <c r="D289" s="31" t="s">
        <v>20</v>
      </c>
      <c r="E289" s="32"/>
      <c r="F289" s="30">
        <v>17697</v>
      </c>
      <c r="G289" s="30">
        <v>3.73</v>
      </c>
      <c r="H289" s="33">
        <v>0.25</v>
      </c>
      <c r="I289" s="32">
        <f t="shared" si="153"/>
        <v>16502.452499999999</v>
      </c>
      <c r="J289" s="34">
        <v>2.34</v>
      </c>
      <c r="K289" s="32">
        <f t="shared" si="154"/>
        <v>38615.738849999994</v>
      </c>
      <c r="L289" s="32">
        <v>25</v>
      </c>
      <c r="M289" s="32">
        <f t="shared" si="155"/>
        <v>9653.9347124999986</v>
      </c>
      <c r="N289" s="32">
        <v>10</v>
      </c>
      <c r="O289" s="32">
        <f t="shared" si="145"/>
        <v>3861.5738849999993</v>
      </c>
      <c r="P289" s="32"/>
      <c r="Q289" s="32"/>
      <c r="R289" s="35"/>
      <c r="S289" s="32"/>
      <c r="T289" s="32"/>
      <c r="U289" s="32"/>
      <c r="V289" s="32"/>
      <c r="W289" s="32"/>
      <c r="X289" s="32">
        <f t="shared" si="146"/>
        <v>13515.508597499998</v>
      </c>
      <c r="Y289" s="32">
        <f t="shared" si="147"/>
        <v>52131.247447499991</v>
      </c>
      <c r="Z289" s="34"/>
      <c r="AA289" s="32">
        <f t="shared" si="148"/>
        <v>52131.247447499991</v>
      </c>
      <c r="AB289" s="39"/>
      <c r="AC289" s="37"/>
    </row>
    <row r="290" spans="1:29" s="26" customFormat="1" ht="17.850000000000001" customHeight="1">
      <c r="A290" s="28">
        <v>13</v>
      </c>
      <c r="B290" s="29" t="s">
        <v>516</v>
      </c>
      <c r="C290" s="30" t="s">
        <v>29</v>
      </c>
      <c r="D290" s="31" t="s">
        <v>20</v>
      </c>
      <c r="E290" s="32" t="s">
        <v>46</v>
      </c>
      <c r="F290" s="30">
        <v>17697</v>
      </c>
      <c r="G290" s="30">
        <v>4.41</v>
      </c>
      <c r="H290" s="38">
        <v>1</v>
      </c>
      <c r="I290" s="32">
        <f t="shared" ref="I290:I298" si="156">F290*G290*H290</f>
        <v>78043.77</v>
      </c>
      <c r="J290" s="34">
        <v>2.34</v>
      </c>
      <c r="K290" s="32">
        <f t="shared" ref="K290:K298" si="157">I290*J290</f>
        <v>182622.42180000001</v>
      </c>
      <c r="L290" s="32">
        <v>25</v>
      </c>
      <c r="M290" s="32">
        <f t="shared" ref="M290:M298" si="158">K290*L290/100</f>
        <v>45655.605450000003</v>
      </c>
      <c r="N290" s="32">
        <v>10</v>
      </c>
      <c r="O290" s="32">
        <f t="shared" ref="O290:O298" si="159">K290*N290/100</f>
        <v>18262.242180000001</v>
      </c>
      <c r="P290" s="32"/>
      <c r="Q290" s="32"/>
      <c r="R290" s="35">
        <v>150</v>
      </c>
      <c r="S290" s="32">
        <f>F290*H290*R290/100</f>
        <v>26545.5</v>
      </c>
      <c r="T290" s="32"/>
      <c r="U290" s="32"/>
      <c r="V290" s="32"/>
      <c r="W290" s="32"/>
      <c r="X290" s="32">
        <f t="shared" si="146"/>
        <v>90463.347630000004</v>
      </c>
      <c r="Y290" s="32">
        <f t="shared" si="147"/>
        <v>273085.76942999999</v>
      </c>
      <c r="Z290" s="34"/>
      <c r="AA290" s="32">
        <f t="shared" ref="AA290:AA298" si="160">Y290</f>
        <v>273085.76942999999</v>
      </c>
      <c r="AB290" s="39">
        <v>1</v>
      </c>
      <c r="AC290" s="40">
        <f>K290</f>
        <v>182622.42180000001</v>
      </c>
    </row>
    <row r="291" spans="1:29" s="26" customFormat="1" ht="17.850000000000001" customHeight="1">
      <c r="A291" s="28">
        <v>14</v>
      </c>
      <c r="B291" s="29" t="s">
        <v>519</v>
      </c>
      <c r="C291" s="30" t="s">
        <v>31</v>
      </c>
      <c r="D291" s="31">
        <v>0.5</v>
      </c>
      <c r="E291" s="32"/>
      <c r="F291" s="30">
        <v>17697</v>
      </c>
      <c r="G291" s="30">
        <v>3.32</v>
      </c>
      <c r="H291" s="38">
        <v>1</v>
      </c>
      <c r="I291" s="32">
        <f>F291*G291*H291</f>
        <v>58754.039999999994</v>
      </c>
      <c r="J291" s="34">
        <v>2.34</v>
      </c>
      <c r="K291" s="32">
        <f>I291*J291</f>
        <v>137484.45359999998</v>
      </c>
      <c r="L291" s="32">
        <v>25</v>
      </c>
      <c r="M291" s="32">
        <f>K291*L291/100</f>
        <v>34371.113399999995</v>
      </c>
      <c r="N291" s="32">
        <v>10</v>
      </c>
      <c r="O291" s="32">
        <f>K291*N291/100</f>
        <v>13748.445359999998</v>
      </c>
      <c r="P291" s="32"/>
      <c r="Q291" s="32"/>
      <c r="R291" s="35">
        <v>150</v>
      </c>
      <c r="S291" s="32">
        <f>F291*H291*R291/100</f>
        <v>26545.5</v>
      </c>
      <c r="T291" s="32"/>
      <c r="U291" s="32"/>
      <c r="V291" s="32"/>
      <c r="W291" s="32"/>
      <c r="X291" s="32">
        <f t="shared" si="146"/>
        <v>74665.058759999985</v>
      </c>
      <c r="Y291" s="32">
        <f t="shared" si="147"/>
        <v>212149.51235999996</v>
      </c>
      <c r="Z291" s="34"/>
      <c r="AA291" s="32">
        <f>Y291</f>
        <v>212149.51235999996</v>
      </c>
      <c r="AB291" s="39">
        <v>1</v>
      </c>
      <c r="AC291" s="40">
        <f>K291</f>
        <v>137484.45359999998</v>
      </c>
    </row>
    <row r="292" spans="1:29" s="26" customFormat="1" ht="17.850000000000001" customHeight="1">
      <c r="A292" s="28">
        <v>15</v>
      </c>
      <c r="B292" s="29" t="s">
        <v>517</v>
      </c>
      <c r="C292" s="30" t="s">
        <v>30</v>
      </c>
      <c r="D292" s="31" t="s">
        <v>20</v>
      </c>
      <c r="E292" s="32" t="s">
        <v>46</v>
      </c>
      <c r="F292" s="30">
        <v>17697</v>
      </c>
      <c r="G292" s="30">
        <v>4.41</v>
      </c>
      <c r="H292" s="38">
        <v>0.5</v>
      </c>
      <c r="I292" s="32">
        <f t="shared" si="156"/>
        <v>39021.885000000002</v>
      </c>
      <c r="J292" s="34">
        <v>2.34</v>
      </c>
      <c r="K292" s="32">
        <f t="shared" si="157"/>
        <v>91311.210900000005</v>
      </c>
      <c r="L292" s="32">
        <v>25</v>
      </c>
      <c r="M292" s="32">
        <f t="shared" si="158"/>
        <v>22827.802725000001</v>
      </c>
      <c r="N292" s="32">
        <v>10</v>
      </c>
      <c r="O292" s="32">
        <f t="shared" si="159"/>
        <v>9131.1210900000005</v>
      </c>
      <c r="P292" s="32"/>
      <c r="Q292" s="32"/>
      <c r="R292" s="35">
        <v>150</v>
      </c>
      <c r="S292" s="32">
        <f>F292*H292*R292/100</f>
        <v>13272.75</v>
      </c>
      <c r="T292" s="32"/>
      <c r="U292" s="32"/>
      <c r="V292" s="32"/>
      <c r="W292" s="32"/>
      <c r="X292" s="32">
        <f t="shared" si="146"/>
        <v>45231.673815000002</v>
      </c>
      <c r="Y292" s="32">
        <f t="shared" si="147"/>
        <v>136542.88471499999</v>
      </c>
      <c r="Z292" s="34"/>
      <c r="AA292" s="32">
        <f t="shared" si="160"/>
        <v>136542.88471499999</v>
      </c>
      <c r="AB292" s="39">
        <v>1</v>
      </c>
      <c r="AC292" s="40">
        <f>K292</f>
        <v>91311.210900000005</v>
      </c>
    </row>
    <row r="293" spans="1:29" s="26" customFormat="1" ht="17.850000000000001" customHeight="1">
      <c r="A293" s="28">
        <v>16</v>
      </c>
      <c r="B293" s="29" t="s">
        <v>339</v>
      </c>
      <c r="C293" s="30" t="s">
        <v>27</v>
      </c>
      <c r="D293" s="34">
        <v>23.1</v>
      </c>
      <c r="E293" s="32" t="s">
        <v>28</v>
      </c>
      <c r="F293" s="30">
        <v>17697</v>
      </c>
      <c r="G293" s="30">
        <v>4.22</v>
      </c>
      <c r="H293" s="38">
        <v>1</v>
      </c>
      <c r="I293" s="32">
        <f t="shared" si="156"/>
        <v>74681.34</v>
      </c>
      <c r="J293" s="34">
        <v>2.34</v>
      </c>
      <c r="K293" s="32">
        <f t="shared" si="157"/>
        <v>174754.33559999999</v>
      </c>
      <c r="L293" s="32">
        <v>25</v>
      </c>
      <c r="M293" s="32">
        <f t="shared" si="158"/>
        <v>43688.583899999998</v>
      </c>
      <c r="N293" s="32">
        <v>10</v>
      </c>
      <c r="O293" s="32">
        <f t="shared" si="159"/>
        <v>17475.433559999998</v>
      </c>
      <c r="P293" s="32"/>
      <c r="Q293" s="32"/>
      <c r="R293" s="32"/>
      <c r="S293" s="32"/>
      <c r="T293" s="32"/>
      <c r="U293" s="32"/>
      <c r="V293" s="32"/>
      <c r="W293" s="32"/>
      <c r="X293" s="32">
        <f t="shared" si="146"/>
        <v>61164.017459999995</v>
      </c>
      <c r="Y293" s="32">
        <f t="shared" si="147"/>
        <v>235918.35305999999</v>
      </c>
      <c r="Z293" s="34"/>
      <c r="AA293" s="32">
        <f t="shared" si="160"/>
        <v>235918.35305999999</v>
      </c>
      <c r="AB293" s="39">
        <v>0.5</v>
      </c>
      <c r="AC293" s="40">
        <f>K293</f>
        <v>174754.33559999999</v>
      </c>
    </row>
    <row r="294" spans="1:29" s="26" customFormat="1" ht="17.850000000000001" customHeight="1">
      <c r="A294" s="28">
        <v>17</v>
      </c>
      <c r="B294" s="29" t="s">
        <v>181</v>
      </c>
      <c r="C294" s="30" t="s">
        <v>30</v>
      </c>
      <c r="D294" s="31">
        <v>15.6</v>
      </c>
      <c r="E294" s="32" t="s">
        <v>18</v>
      </c>
      <c r="F294" s="30">
        <v>17697</v>
      </c>
      <c r="G294" s="30">
        <v>4.34</v>
      </c>
      <c r="H294" s="38">
        <v>1</v>
      </c>
      <c r="I294" s="32">
        <f t="shared" si="156"/>
        <v>76804.98</v>
      </c>
      <c r="J294" s="34">
        <v>2.34</v>
      </c>
      <c r="K294" s="32">
        <f t="shared" si="157"/>
        <v>179723.65319999997</v>
      </c>
      <c r="L294" s="32">
        <v>25</v>
      </c>
      <c r="M294" s="32">
        <f t="shared" si="158"/>
        <v>44930.913299999993</v>
      </c>
      <c r="N294" s="32">
        <v>10</v>
      </c>
      <c r="O294" s="32">
        <f t="shared" si="159"/>
        <v>17972.365319999997</v>
      </c>
      <c r="P294" s="32"/>
      <c r="Q294" s="32"/>
      <c r="R294" s="35">
        <v>150</v>
      </c>
      <c r="S294" s="32">
        <f>F294*H294*R294/100</f>
        <v>26545.5</v>
      </c>
      <c r="T294" s="32"/>
      <c r="U294" s="32"/>
      <c r="V294" s="32"/>
      <c r="W294" s="32"/>
      <c r="X294" s="32">
        <f t="shared" si="146"/>
        <v>89448.778619999997</v>
      </c>
      <c r="Y294" s="32">
        <f t="shared" si="147"/>
        <v>269172.43181999994</v>
      </c>
      <c r="Z294" s="34"/>
      <c r="AA294" s="32">
        <f t="shared" si="160"/>
        <v>269172.43181999994</v>
      </c>
      <c r="AB294" s="39">
        <v>1</v>
      </c>
      <c r="AC294" s="40">
        <f>K294</f>
        <v>179723.65319999997</v>
      </c>
    </row>
    <row r="295" spans="1:29" s="26" customFormat="1" ht="17.850000000000001" customHeight="1">
      <c r="A295" s="28">
        <v>18</v>
      </c>
      <c r="B295" s="29" t="s">
        <v>494</v>
      </c>
      <c r="C295" s="30" t="s">
        <v>31</v>
      </c>
      <c r="D295" s="31">
        <v>0.5</v>
      </c>
      <c r="E295" s="32"/>
      <c r="F295" s="30">
        <v>17697</v>
      </c>
      <c r="G295" s="30">
        <v>3.32</v>
      </c>
      <c r="H295" s="38">
        <v>0.5</v>
      </c>
      <c r="I295" s="32">
        <f t="shared" si="156"/>
        <v>29377.019999999997</v>
      </c>
      <c r="J295" s="34">
        <v>2.34</v>
      </c>
      <c r="K295" s="32">
        <f t="shared" si="157"/>
        <v>68742.226799999989</v>
      </c>
      <c r="L295" s="32"/>
      <c r="M295" s="32"/>
      <c r="N295" s="32">
        <v>10</v>
      </c>
      <c r="O295" s="32">
        <f t="shared" si="159"/>
        <v>6874.2226799999989</v>
      </c>
      <c r="P295" s="32"/>
      <c r="Q295" s="32"/>
      <c r="R295" s="35"/>
      <c r="S295" s="32"/>
      <c r="T295" s="32"/>
      <c r="U295" s="32"/>
      <c r="V295" s="32"/>
      <c r="W295" s="32"/>
      <c r="X295" s="32">
        <f t="shared" si="146"/>
        <v>6874.2226799999989</v>
      </c>
      <c r="Y295" s="32">
        <f t="shared" si="147"/>
        <v>75616.449479999981</v>
      </c>
      <c r="Z295" s="34"/>
      <c r="AA295" s="32">
        <f t="shared" si="160"/>
        <v>75616.449479999981</v>
      </c>
      <c r="AB295" s="39"/>
      <c r="AC295" s="37"/>
    </row>
    <row r="296" spans="1:29" s="26" customFormat="1" ht="17.850000000000001" customHeight="1">
      <c r="A296" s="28">
        <v>19</v>
      </c>
      <c r="B296" s="29" t="s">
        <v>495</v>
      </c>
      <c r="C296" s="30" t="s">
        <v>27</v>
      </c>
      <c r="D296" s="31">
        <v>8.5</v>
      </c>
      <c r="E296" s="30" t="s">
        <v>28</v>
      </c>
      <c r="F296" s="30">
        <v>17697</v>
      </c>
      <c r="G296" s="34">
        <v>3.98</v>
      </c>
      <c r="H296" s="38">
        <v>1</v>
      </c>
      <c r="I296" s="32">
        <f t="shared" si="156"/>
        <v>70434.06</v>
      </c>
      <c r="J296" s="34">
        <v>2.34</v>
      </c>
      <c r="K296" s="32">
        <f t="shared" si="157"/>
        <v>164815.70039999997</v>
      </c>
      <c r="L296" s="32">
        <v>25</v>
      </c>
      <c r="M296" s="32">
        <f t="shared" si="158"/>
        <v>41203.925099999993</v>
      </c>
      <c r="N296" s="32">
        <v>10</v>
      </c>
      <c r="O296" s="32">
        <f t="shared" si="159"/>
        <v>16481.570039999999</v>
      </c>
      <c r="P296" s="32"/>
      <c r="Q296" s="32"/>
      <c r="R296" s="35">
        <v>150</v>
      </c>
      <c r="S296" s="32">
        <f>F296*H296*R296/100</f>
        <v>26545.5</v>
      </c>
      <c r="T296" s="32"/>
      <c r="U296" s="32"/>
      <c r="V296" s="32"/>
      <c r="W296" s="32"/>
      <c r="X296" s="32">
        <f t="shared" si="146"/>
        <v>84230.995139999985</v>
      </c>
      <c r="Y296" s="32">
        <f t="shared" si="147"/>
        <v>249046.69553999996</v>
      </c>
      <c r="Z296" s="34"/>
      <c r="AA296" s="32">
        <f t="shared" si="160"/>
        <v>249046.69553999996</v>
      </c>
      <c r="AB296" s="39">
        <v>1</v>
      </c>
      <c r="AC296" s="40">
        <f>K296</f>
        <v>164815.70039999997</v>
      </c>
    </row>
    <row r="297" spans="1:29" s="26" customFormat="1" ht="17.850000000000001" customHeight="1">
      <c r="A297" s="28">
        <v>20</v>
      </c>
      <c r="B297" s="29" t="s">
        <v>182</v>
      </c>
      <c r="C297" s="30" t="s">
        <v>27</v>
      </c>
      <c r="D297" s="31">
        <v>8.5</v>
      </c>
      <c r="E297" s="30" t="s">
        <v>28</v>
      </c>
      <c r="F297" s="30">
        <v>17697</v>
      </c>
      <c r="G297" s="34">
        <v>3.98</v>
      </c>
      <c r="H297" s="33">
        <v>0.25</v>
      </c>
      <c r="I297" s="32">
        <f t="shared" si="156"/>
        <v>17608.514999999999</v>
      </c>
      <c r="J297" s="34">
        <v>2.34</v>
      </c>
      <c r="K297" s="32">
        <f t="shared" si="157"/>
        <v>41203.925099999993</v>
      </c>
      <c r="L297" s="32">
        <v>25</v>
      </c>
      <c r="M297" s="32">
        <f t="shared" si="158"/>
        <v>10300.981274999998</v>
      </c>
      <c r="N297" s="32">
        <v>10</v>
      </c>
      <c r="O297" s="32">
        <f t="shared" si="159"/>
        <v>4120.3925099999997</v>
      </c>
      <c r="P297" s="32"/>
      <c r="Q297" s="32"/>
      <c r="R297" s="32"/>
      <c r="S297" s="32"/>
      <c r="T297" s="32"/>
      <c r="U297" s="32"/>
      <c r="V297" s="32"/>
      <c r="W297" s="32"/>
      <c r="X297" s="32">
        <f t="shared" si="146"/>
        <v>14421.373784999998</v>
      </c>
      <c r="Y297" s="32">
        <f t="shared" si="147"/>
        <v>55625.298884999989</v>
      </c>
      <c r="Z297" s="34"/>
      <c r="AA297" s="32">
        <f t="shared" si="160"/>
        <v>55625.298884999989</v>
      </c>
      <c r="AB297" s="39"/>
      <c r="AC297" s="40"/>
    </row>
    <row r="298" spans="1:29" s="26" customFormat="1" ht="17.850000000000001" customHeight="1">
      <c r="A298" s="28">
        <v>21</v>
      </c>
      <c r="B298" s="29" t="s">
        <v>182</v>
      </c>
      <c r="C298" s="30" t="s">
        <v>31</v>
      </c>
      <c r="D298" s="31" t="s">
        <v>20</v>
      </c>
      <c r="E298" s="32"/>
      <c r="F298" s="30">
        <v>17697</v>
      </c>
      <c r="G298" s="30">
        <v>3.73</v>
      </c>
      <c r="H298" s="33">
        <v>0.75</v>
      </c>
      <c r="I298" s="32">
        <f t="shared" si="156"/>
        <v>49507.357499999998</v>
      </c>
      <c r="J298" s="34">
        <v>2.34</v>
      </c>
      <c r="K298" s="32">
        <f t="shared" si="157"/>
        <v>115847.21654999998</v>
      </c>
      <c r="L298" s="32">
        <v>25</v>
      </c>
      <c r="M298" s="32">
        <f t="shared" si="158"/>
        <v>28961.804137499992</v>
      </c>
      <c r="N298" s="32">
        <v>10</v>
      </c>
      <c r="O298" s="32">
        <f t="shared" si="159"/>
        <v>11584.721654999999</v>
      </c>
      <c r="P298" s="32"/>
      <c r="Q298" s="32"/>
      <c r="R298" s="32"/>
      <c r="S298" s="32"/>
      <c r="T298" s="32"/>
      <c r="U298" s="32"/>
      <c r="V298" s="32"/>
      <c r="W298" s="32"/>
      <c r="X298" s="32">
        <f t="shared" si="146"/>
        <v>40546.52579249999</v>
      </c>
      <c r="Y298" s="32">
        <f>K298+X298</f>
        <v>156393.74234249996</v>
      </c>
      <c r="Z298" s="34"/>
      <c r="AA298" s="32">
        <f t="shared" si="160"/>
        <v>156393.74234249996</v>
      </c>
      <c r="AB298" s="36">
        <v>0.75</v>
      </c>
      <c r="AC298" s="40">
        <f>K298</f>
        <v>115847.21654999998</v>
      </c>
    </row>
    <row r="299" spans="1:29" s="71" customFormat="1" ht="17.850000000000001" customHeight="1">
      <c r="A299" s="47"/>
      <c r="B299" s="41" t="s">
        <v>22</v>
      </c>
      <c r="C299" s="42"/>
      <c r="D299" s="27"/>
      <c r="E299" s="45"/>
      <c r="F299" s="42"/>
      <c r="G299" s="42"/>
      <c r="H299" s="46">
        <f>SUM(H278:H298)</f>
        <v>16</v>
      </c>
      <c r="I299" s="73">
        <f>SUM(I278:I298)</f>
        <v>1120175.8574999999</v>
      </c>
      <c r="J299" s="45"/>
      <c r="K299" s="73">
        <f>SUM(K278:K298)</f>
        <v>2621211.5065499996</v>
      </c>
      <c r="L299" s="45"/>
      <c r="M299" s="73">
        <f>SUM(M278:M298)</f>
        <v>609155.51579999994</v>
      </c>
      <c r="N299" s="45"/>
      <c r="O299" s="73">
        <f>SUM(O278:O298)</f>
        <v>262121.15065499995</v>
      </c>
      <c r="P299" s="45"/>
      <c r="Q299" s="73">
        <f>SUM(Q278:Q298)</f>
        <v>0</v>
      </c>
      <c r="R299" s="45"/>
      <c r="S299" s="73">
        <f>SUM(S278:S298)</f>
        <v>261473.17499999999</v>
      </c>
      <c r="T299" s="45"/>
      <c r="U299" s="73">
        <f>SUM(U278:U298)</f>
        <v>0</v>
      </c>
      <c r="V299" s="45"/>
      <c r="W299" s="73">
        <f>SUM(W278:W298)</f>
        <v>0</v>
      </c>
      <c r="X299" s="73">
        <f>SUM(X278:X298)</f>
        <v>1132749.841455</v>
      </c>
      <c r="Y299" s="73">
        <f>SUM(Y278:Y298)</f>
        <v>3753961.348005</v>
      </c>
      <c r="Z299" s="45"/>
      <c r="AA299" s="73">
        <f>SUM(AA278:AA298)</f>
        <v>3753961.348005</v>
      </c>
      <c r="AB299" s="79">
        <f>SUM(AB278:AB298)</f>
        <v>15</v>
      </c>
      <c r="AC299" s="82">
        <f>SUM(AC278:AC298)</f>
        <v>2466437.9687999999</v>
      </c>
    </row>
    <row r="300" spans="1:29" s="26" customFormat="1" ht="17.850000000000001" customHeight="1">
      <c r="A300" s="265" t="s">
        <v>32</v>
      </c>
      <c r="B300" s="266"/>
      <c r="C300" s="266"/>
      <c r="D300" s="266"/>
      <c r="E300" s="266"/>
      <c r="F300" s="266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7"/>
    </row>
    <row r="301" spans="1:29" s="26" customFormat="1" ht="17.850000000000001" customHeight="1">
      <c r="A301" s="28">
        <v>1</v>
      </c>
      <c r="B301" s="29" t="s">
        <v>167</v>
      </c>
      <c r="C301" s="30">
        <v>4</v>
      </c>
      <c r="D301" s="30"/>
      <c r="E301" s="32"/>
      <c r="F301" s="30">
        <v>17697</v>
      </c>
      <c r="G301" s="34">
        <v>2.9</v>
      </c>
      <c r="H301" s="38">
        <v>1</v>
      </c>
      <c r="I301" s="32">
        <f t="shared" ref="I301:I308" si="161">F301*G301*H301</f>
        <v>51321.299999999996</v>
      </c>
      <c r="J301" s="34">
        <v>1.71</v>
      </c>
      <c r="K301" s="49">
        <f t="shared" ref="K301:K308" si="162">I301*J301</f>
        <v>87759.422999999995</v>
      </c>
      <c r="L301" s="32"/>
      <c r="M301" s="32"/>
      <c r="N301" s="32">
        <v>10</v>
      </c>
      <c r="O301" s="32">
        <f t="shared" ref="O301:O308" si="163">K301*N301/100</f>
        <v>8775.9423000000006</v>
      </c>
      <c r="P301" s="32"/>
      <c r="Q301" s="32"/>
      <c r="R301" s="32"/>
      <c r="S301" s="32"/>
      <c r="T301" s="32">
        <v>30</v>
      </c>
      <c r="U301" s="32">
        <f t="shared" ref="U301:U308" si="164">F301*H301*T301/100</f>
        <v>5309.1</v>
      </c>
      <c r="V301" s="32"/>
      <c r="W301" s="32"/>
      <c r="X301" s="32">
        <f t="shared" ref="X301:X308" si="165">W301+S301+U301+Q301+O301+M301</f>
        <v>14085.042300000001</v>
      </c>
      <c r="Y301" s="32">
        <f t="shared" ref="Y301:Y308" si="166">K301+X301</f>
        <v>101844.4653</v>
      </c>
      <c r="Z301" s="34">
        <v>1.1499999999999999</v>
      </c>
      <c r="AA301" s="32">
        <f t="shared" ref="AA301:AA308" si="167">Y301*Z301</f>
        <v>117121.13509499999</v>
      </c>
      <c r="AB301" s="39">
        <v>1</v>
      </c>
      <c r="AC301" s="40">
        <f>K301</f>
        <v>87759.422999999995</v>
      </c>
    </row>
    <row r="302" spans="1:29" s="26" customFormat="1" ht="17.850000000000001" customHeight="1">
      <c r="A302" s="28">
        <v>2</v>
      </c>
      <c r="B302" s="29" t="s">
        <v>167</v>
      </c>
      <c r="C302" s="30">
        <v>4</v>
      </c>
      <c r="D302" s="30"/>
      <c r="E302" s="32"/>
      <c r="F302" s="30">
        <v>17697</v>
      </c>
      <c r="G302" s="34">
        <v>2.9</v>
      </c>
      <c r="H302" s="38">
        <v>0.5</v>
      </c>
      <c r="I302" s="32">
        <f t="shared" si="161"/>
        <v>25660.649999999998</v>
      </c>
      <c r="J302" s="34">
        <v>1.71</v>
      </c>
      <c r="K302" s="49">
        <f t="shared" si="162"/>
        <v>43879.711499999998</v>
      </c>
      <c r="L302" s="32"/>
      <c r="M302" s="32"/>
      <c r="N302" s="32">
        <v>10</v>
      </c>
      <c r="O302" s="32">
        <f t="shared" si="163"/>
        <v>4387.9711500000003</v>
      </c>
      <c r="P302" s="32"/>
      <c r="Q302" s="32"/>
      <c r="R302" s="32"/>
      <c r="S302" s="32"/>
      <c r="T302" s="32"/>
      <c r="U302" s="32"/>
      <c r="V302" s="32"/>
      <c r="W302" s="32"/>
      <c r="X302" s="32">
        <f t="shared" si="165"/>
        <v>4387.9711500000003</v>
      </c>
      <c r="Y302" s="32">
        <f t="shared" si="166"/>
        <v>48267.682649999995</v>
      </c>
      <c r="Z302" s="34">
        <v>1.1499999999999999</v>
      </c>
      <c r="AA302" s="32">
        <f t="shared" si="167"/>
        <v>55507.83504749999</v>
      </c>
      <c r="AB302" s="39"/>
      <c r="AC302" s="40"/>
    </row>
    <row r="303" spans="1:29" s="26" customFormat="1" ht="17.850000000000001" customHeight="1">
      <c r="A303" s="28">
        <v>3</v>
      </c>
      <c r="B303" s="29" t="s">
        <v>195</v>
      </c>
      <c r="C303" s="30">
        <v>4</v>
      </c>
      <c r="D303" s="34"/>
      <c r="E303" s="32"/>
      <c r="F303" s="30">
        <v>17697</v>
      </c>
      <c r="G303" s="34">
        <v>2.9</v>
      </c>
      <c r="H303" s="38">
        <v>0.5</v>
      </c>
      <c r="I303" s="32">
        <f t="shared" si="161"/>
        <v>25660.649999999998</v>
      </c>
      <c r="J303" s="34">
        <v>1.71</v>
      </c>
      <c r="K303" s="49">
        <f t="shared" si="162"/>
        <v>43879.711499999998</v>
      </c>
      <c r="L303" s="32"/>
      <c r="M303" s="32"/>
      <c r="N303" s="32">
        <v>10</v>
      </c>
      <c r="O303" s="32">
        <f t="shared" si="163"/>
        <v>4387.9711500000003</v>
      </c>
      <c r="P303" s="32"/>
      <c r="Q303" s="32"/>
      <c r="R303" s="32"/>
      <c r="S303" s="32"/>
      <c r="T303" s="32">
        <v>30</v>
      </c>
      <c r="U303" s="32">
        <f t="shared" si="164"/>
        <v>2654.55</v>
      </c>
      <c r="V303" s="32"/>
      <c r="W303" s="32"/>
      <c r="X303" s="32">
        <f t="shared" si="165"/>
        <v>7042.5211500000005</v>
      </c>
      <c r="Y303" s="32">
        <f t="shared" si="166"/>
        <v>50922.232649999998</v>
      </c>
      <c r="Z303" s="34">
        <v>1.1499999999999999</v>
      </c>
      <c r="AA303" s="32">
        <f t="shared" si="167"/>
        <v>58560.567547499995</v>
      </c>
      <c r="AB303" s="39">
        <v>0.5</v>
      </c>
      <c r="AC303" s="40">
        <f t="shared" ref="AC303:AC308" si="168">K303</f>
        <v>43879.711499999998</v>
      </c>
    </row>
    <row r="304" spans="1:29" s="26" customFormat="1" ht="17.850000000000001" customHeight="1">
      <c r="A304" s="28">
        <v>4</v>
      </c>
      <c r="B304" s="29" t="s">
        <v>196</v>
      </c>
      <c r="C304" s="30">
        <v>4</v>
      </c>
      <c r="D304" s="34"/>
      <c r="E304" s="32"/>
      <c r="F304" s="30">
        <v>17697</v>
      </c>
      <c r="G304" s="34">
        <v>2.9</v>
      </c>
      <c r="H304" s="38">
        <v>0.5</v>
      </c>
      <c r="I304" s="32">
        <f t="shared" si="161"/>
        <v>25660.649999999998</v>
      </c>
      <c r="J304" s="34">
        <v>1.71</v>
      </c>
      <c r="K304" s="49">
        <f t="shared" si="162"/>
        <v>43879.711499999998</v>
      </c>
      <c r="L304" s="32"/>
      <c r="M304" s="32"/>
      <c r="N304" s="32">
        <v>10</v>
      </c>
      <c r="O304" s="32">
        <f t="shared" si="163"/>
        <v>4387.9711500000003</v>
      </c>
      <c r="P304" s="32"/>
      <c r="Q304" s="32"/>
      <c r="R304" s="32"/>
      <c r="S304" s="32"/>
      <c r="T304" s="32">
        <v>30</v>
      </c>
      <c r="U304" s="32">
        <f t="shared" si="164"/>
        <v>2654.55</v>
      </c>
      <c r="V304" s="32"/>
      <c r="W304" s="32"/>
      <c r="X304" s="32">
        <f t="shared" si="165"/>
        <v>7042.5211500000005</v>
      </c>
      <c r="Y304" s="32">
        <f t="shared" si="166"/>
        <v>50922.232649999998</v>
      </c>
      <c r="Z304" s="34">
        <v>1.1499999999999999</v>
      </c>
      <c r="AA304" s="32">
        <f t="shared" si="167"/>
        <v>58560.567547499995</v>
      </c>
      <c r="AB304" s="39">
        <v>0.5</v>
      </c>
      <c r="AC304" s="40">
        <f t="shared" si="168"/>
        <v>43879.711499999998</v>
      </c>
    </row>
    <row r="305" spans="1:29" s="26" customFormat="1" ht="17.850000000000001" customHeight="1">
      <c r="A305" s="28">
        <v>5</v>
      </c>
      <c r="B305" s="29" t="s">
        <v>518</v>
      </c>
      <c r="C305" s="30">
        <v>4</v>
      </c>
      <c r="D305" s="30"/>
      <c r="E305" s="32"/>
      <c r="F305" s="30">
        <v>17697</v>
      </c>
      <c r="G305" s="34">
        <v>2.9</v>
      </c>
      <c r="H305" s="38">
        <v>1</v>
      </c>
      <c r="I305" s="32">
        <f t="shared" si="161"/>
        <v>51321.299999999996</v>
      </c>
      <c r="J305" s="34">
        <v>1.71</v>
      </c>
      <c r="K305" s="49">
        <f t="shared" si="162"/>
        <v>87759.422999999995</v>
      </c>
      <c r="L305" s="32"/>
      <c r="M305" s="32"/>
      <c r="N305" s="32">
        <v>10</v>
      </c>
      <c r="O305" s="32">
        <f t="shared" si="163"/>
        <v>8775.9423000000006</v>
      </c>
      <c r="P305" s="32"/>
      <c r="Q305" s="32"/>
      <c r="R305" s="32"/>
      <c r="S305" s="32"/>
      <c r="T305" s="32">
        <v>30</v>
      </c>
      <c r="U305" s="32">
        <f t="shared" si="164"/>
        <v>5309.1</v>
      </c>
      <c r="V305" s="32"/>
      <c r="W305" s="32"/>
      <c r="X305" s="32">
        <f t="shared" si="165"/>
        <v>14085.042300000001</v>
      </c>
      <c r="Y305" s="32">
        <f t="shared" si="166"/>
        <v>101844.4653</v>
      </c>
      <c r="Z305" s="34">
        <v>1.1499999999999999</v>
      </c>
      <c r="AA305" s="32">
        <f t="shared" si="167"/>
        <v>117121.13509499999</v>
      </c>
      <c r="AB305" s="39">
        <v>1</v>
      </c>
      <c r="AC305" s="40">
        <f t="shared" si="168"/>
        <v>87759.422999999995</v>
      </c>
    </row>
    <row r="306" spans="1:29" s="26" customFormat="1" ht="17.850000000000001" customHeight="1">
      <c r="A306" s="28">
        <v>6</v>
      </c>
      <c r="B306" s="29" t="s">
        <v>183</v>
      </c>
      <c r="C306" s="30">
        <v>4</v>
      </c>
      <c r="D306" s="34"/>
      <c r="E306" s="32"/>
      <c r="F306" s="30">
        <v>17697</v>
      </c>
      <c r="G306" s="34">
        <v>2.9</v>
      </c>
      <c r="H306" s="33">
        <v>0.25</v>
      </c>
      <c r="I306" s="32">
        <f t="shared" si="161"/>
        <v>12830.324999999999</v>
      </c>
      <c r="J306" s="34">
        <v>1.71</v>
      </c>
      <c r="K306" s="49">
        <f t="shared" si="162"/>
        <v>21939.855749999999</v>
      </c>
      <c r="L306" s="32"/>
      <c r="M306" s="32"/>
      <c r="N306" s="32">
        <v>10</v>
      </c>
      <c r="O306" s="32">
        <f t="shared" si="163"/>
        <v>2193.9855750000002</v>
      </c>
      <c r="P306" s="32"/>
      <c r="Q306" s="32"/>
      <c r="R306" s="32"/>
      <c r="S306" s="32"/>
      <c r="T306" s="32">
        <v>30</v>
      </c>
      <c r="U306" s="32">
        <f t="shared" si="164"/>
        <v>1327.2750000000001</v>
      </c>
      <c r="V306" s="32"/>
      <c r="W306" s="32"/>
      <c r="X306" s="32">
        <f t="shared" si="165"/>
        <v>3521.2605750000002</v>
      </c>
      <c r="Y306" s="32">
        <f t="shared" si="166"/>
        <v>25461.116324999999</v>
      </c>
      <c r="Z306" s="34">
        <v>1.1499999999999999</v>
      </c>
      <c r="AA306" s="32">
        <f t="shared" si="167"/>
        <v>29280.283773749998</v>
      </c>
      <c r="AB306" s="36">
        <v>0.25</v>
      </c>
      <c r="AC306" s="40">
        <f t="shared" si="168"/>
        <v>21939.855749999999</v>
      </c>
    </row>
    <row r="307" spans="1:29" s="26" customFormat="1" ht="17.850000000000001" customHeight="1">
      <c r="A307" s="28">
        <v>7</v>
      </c>
      <c r="B307" s="29" t="s">
        <v>184</v>
      </c>
      <c r="C307" s="30">
        <v>4</v>
      </c>
      <c r="D307" s="34"/>
      <c r="E307" s="32"/>
      <c r="F307" s="30">
        <v>17697</v>
      </c>
      <c r="G307" s="34">
        <v>2.9</v>
      </c>
      <c r="H307" s="33">
        <v>0.25</v>
      </c>
      <c r="I307" s="32">
        <f t="shared" si="161"/>
        <v>12830.324999999999</v>
      </c>
      <c r="J307" s="34">
        <v>1.71</v>
      </c>
      <c r="K307" s="49">
        <f t="shared" si="162"/>
        <v>21939.855749999999</v>
      </c>
      <c r="L307" s="32"/>
      <c r="M307" s="32"/>
      <c r="N307" s="32">
        <v>10</v>
      </c>
      <c r="O307" s="32">
        <f t="shared" si="163"/>
        <v>2193.9855750000002</v>
      </c>
      <c r="P307" s="32"/>
      <c r="Q307" s="32"/>
      <c r="R307" s="32"/>
      <c r="S307" s="32"/>
      <c r="T307" s="32">
        <v>30</v>
      </c>
      <c r="U307" s="32">
        <f t="shared" si="164"/>
        <v>1327.2750000000001</v>
      </c>
      <c r="V307" s="32"/>
      <c r="W307" s="32"/>
      <c r="X307" s="32">
        <f t="shared" si="165"/>
        <v>3521.2605750000002</v>
      </c>
      <c r="Y307" s="32">
        <f t="shared" si="166"/>
        <v>25461.116324999999</v>
      </c>
      <c r="Z307" s="34">
        <v>1.1499999999999999</v>
      </c>
      <c r="AA307" s="32">
        <f t="shared" si="167"/>
        <v>29280.283773749998</v>
      </c>
      <c r="AB307" s="36">
        <v>0.25</v>
      </c>
      <c r="AC307" s="40">
        <f t="shared" si="168"/>
        <v>21939.855749999999</v>
      </c>
    </row>
    <row r="308" spans="1:29" s="26" customFormat="1" ht="17.850000000000001" customHeight="1">
      <c r="A308" s="28">
        <v>8</v>
      </c>
      <c r="B308" s="29" t="s">
        <v>185</v>
      </c>
      <c r="C308" s="30">
        <v>4</v>
      </c>
      <c r="D308" s="34"/>
      <c r="E308" s="32"/>
      <c r="F308" s="30">
        <v>17697</v>
      </c>
      <c r="G308" s="34">
        <v>2.9</v>
      </c>
      <c r="H308" s="38">
        <v>1</v>
      </c>
      <c r="I308" s="32">
        <f t="shared" si="161"/>
        <v>51321.299999999996</v>
      </c>
      <c r="J308" s="34">
        <v>1.71</v>
      </c>
      <c r="K308" s="49">
        <f t="shared" si="162"/>
        <v>87759.422999999995</v>
      </c>
      <c r="L308" s="32"/>
      <c r="M308" s="32"/>
      <c r="N308" s="32">
        <v>10</v>
      </c>
      <c r="O308" s="32">
        <f t="shared" si="163"/>
        <v>8775.9423000000006</v>
      </c>
      <c r="P308" s="32"/>
      <c r="Q308" s="32"/>
      <c r="R308" s="32"/>
      <c r="S308" s="32"/>
      <c r="T308" s="32">
        <v>30</v>
      </c>
      <c r="U308" s="32">
        <f t="shared" si="164"/>
        <v>5309.1</v>
      </c>
      <c r="V308" s="32"/>
      <c r="W308" s="32"/>
      <c r="X308" s="32">
        <f t="shared" si="165"/>
        <v>14085.042300000001</v>
      </c>
      <c r="Y308" s="32">
        <f t="shared" si="166"/>
        <v>101844.4653</v>
      </c>
      <c r="Z308" s="34">
        <v>1.1499999999999999</v>
      </c>
      <c r="AA308" s="32">
        <f t="shared" si="167"/>
        <v>117121.13509499999</v>
      </c>
      <c r="AB308" s="39">
        <v>1</v>
      </c>
      <c r="AC308" s="40">
        <f t="shared" si="168"/>
        <v>87759.422999999995</v>
      </c>
    </row>
    <row r="309" spans="1:29" s="26" customFormat="1" ht="17.850000000000001" customHeight="1">
      <c r="A309" s="28"/>
      <c r="B309" s="41" t="s">
        <v>22</v>
      </c>
      <c r="C309" s="42"/>
      <c r="D309" s="27"/>
      <c r="E309" s="32"/>
      <c r="F309" s="42"/>
      <c r="G309" s="42"/>
      <c r="H309" s="70">
        <f>SUM(H301:H308)</f>
        <v>5</v>
      </c>
      <c r="I309" s="73">
        <f>SUM(I301:I308)</f>
        <v>256606.5</v>
      </c>
      <c r="J309" s="45"/>
      <c r="K309" s="73">
        <f>SUM(K301:K308)</f>
        <v>438797.11499999999</v>
      </c>
      <c r="L309" s="45"/>
      <c r="M309" s="73">
        <f>SUM(M301:M308)</f>
        <v>0</v>
      </c>
      <c r="N309" s="45"/>
      <c r="O309" s="73">
        <f>SUM(O301:O308)</f>
        <v>43879.711500000005</v>
      </c>
      <c r="P309" s="45"/>
      <c r="Q309" s="73">
        <f>SUM(Q301:Q308)</f>
        <v>0</v>
      </c>
      <c r="R309" s="32"/>
      <c r="S309" s="73">
        <f>SUM(S301:S308)</f>
        <v>0</v>
      </c>
      <c r="T309" s="32"/>
      <c r="U309" s="73">
        <f>SUM(U301:U308)</f>
        <v>23890.950000000004</v>
      </c>
      <c r="V309" s="32"/>
      <c r="W309" s="73">
        <f>SUM(W301:W308)</f>
        <v>0</v>
      </c>
      <c r="X309" s="73">
        <f>SUM(X301:X308)</f>
        <v>67770.661500000002</v>
      </c>
      <c r="Y309" s="73">
        <f>SUM(Y301:Y308)</f>
        <v>506567.77649999998</v>
      </c>
      <c r="Z309" s="45"/>
      <c r="AA309" s="73">
        <f>SUM(AA301:AA308)</f>
        <v>582552.94297500001</v>
      </c>
      <c r="AB309" s="70">
        <f>SUM(AB301:AB308)</f>
        <v>4.5</v>
      </c>
      <c r="AC309" s="82">
        <f>SUM(AC301:AC308)</f>
        <v>394917.40349999996</v>
      </c>
    </row>
    <row r="310" spans="1:29" s="26" customFormat="1" ht="17.850000000000001" customHeight="1">
      <c r="A310" s="265" t="s">
        <v>34</v>
      </c>
      <c r="B310" s="266"/>
      <c r="C310" s="266"/>
      <c r="D310" s="266"/>
      <c r="E310" s="266"/>
      <c r="F310" s="266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7"/>
    </row>
    <row r="311" spans="1:29" s="26" customFormat="1" ht="17.850000000000001" customHeight="1">
      <c r="A311" s="28">
        <v>1</v>
      </c>
      <c r="B311" s="29" t="s">
        <v>325</v>
      </c>
      <c r="C311" s="30" t="s">
        <v>257</v>
      </c>
      <c r="D311" s="31" t="s">
        <v>20</v>
      </c>
      <c r="E311" s="32"/>
      <c r="F311" s="30">
        <v>17697</v>
      </c>
      <c r="G311" s="34">
        <v>3.73</v>
      </c>
      <c r="H311" s="38">
        <v>1</v>
      </c>
      <c r="I311" s="32">
        <f t="shared" ref="I311:I318" si="169">F311*G311*H311</f>
        <v>66009.81</v>
      </c>
      <c r="J311" s="34">
        <v>1.71</v>
      </c>
      <c r="K311" s="49">
        <f t="shared" ref="K311:K316" si="170">I311*J311</f>
        <v>112876.7751</v>
      </c>
      <c r="L311" s="32">
        <v>25</v>
      </c>
      <c r="M311" s="32">
        <f>K311*L311/100</f>
        <v>28219.193775</v>
      </c>
      <c r="N311" s="32">
        <v>10</v>
      </c>
      <c r="O311" s="32">
        <f t="shared" ref="O311:O316" si="171">K311*N311/100</f>
        <v>11287.67751</v>
      </c>
      <c r="P311" s="32"/>
      <c r="Q311" s="32"/>
      <c r="R311" s="32"/>
      <c r="S311" s="32"/>
      <c r="T311" s="32"/>
      <c r="U311" s="32"/>
      <c r="V311" s="32"/>
      <c r="W311" s="32"/>
      <c r="X311" s="32">
        <f t="shared" ref="X311:X318" si="172">W311+S311+U311+Q311+O311+M311</f>
        <v>39506.871285000001</v>
      </c>
      <c r="Y311" s="32">
        <f t="shared" ref="Y311:Y318" si="173">K311+X311</f>
        <v>152383.646385</v>
      </c>
      <c r="Z311" s="34">
        <v>1.1499999999999999</v>
      </c>
      <c r="AA311" s="32">
        <f t="shared" ref="AA311:AA316" si="174">Y311*Z311</f>
        <v>175241.19334274999</v>
      </c>
      <c r="AB311" s="39">
        <v>1</v>
      </c>
      <c r="AC311" s="40">
        <f t="shared" ref="AC311:AC318" si="175">K311</f>
        <v>112876.7751</v>
      </c>
    </row>
    <row r="312" spans="1:29" s="26" customFormat="1" ht="17.850000000000001" customHeight="1">
      <c r="A312" s="28">
        <v>2</v>
      </c>
      <c r="B312" s="29" t="s">
        <v>326</v>
      </c>
      <c r="C312" s="30" t="s">
        <v>173</v>
      </c>
      <c r="D312" s="31" t="s">
        <v>20</v>
      </c>
      <c r="E312" s="32"/>
      <c r="F312" s="30">
        <v>17697</v>
      </c>
      <c r="G312" s="30">
        <v>3.29</v>
      </c>
      <c r="H312" s="38">
        <v>1</v>
      </c>
      <c r="I312" s="32">
        <f t="shared" si="169"/>
        <v>58223.13</v>
      </c>
      <c r="J312" s="34">
        <v>1.71</v>
      </c>
      <c r="K312" s="49">
        <f t="shared" si="170"/>
        <v>99561.552299999996</v>
      </c>
      <c r="L312" s="32"/>
      <c r="M312" s="32"/>
      <c r="N312" s="32">
        <v>10</v>
      </c>
      <c r="O312" s="32">
        <f t="shared" si="171"/>
        <v>9956.1552299999985</v>
      </c>
      <c r="P312" s="32"/>
      <c r="Q312" s="32"/>
      <c r="R312" s="32"/>
      <c r="S312" s="32"/>
      <c r="T312" s="32"/>
      <c r="U312" s="32"/>
      <c r="V312" s="32"/>
      <c r="W312" s="32"/>
      <c r="X312" s="32">
        <f t="shared" si="172"/>
        <v>9956.1552299999985</v>
      </c>
      <c r="Y312" s="32">
        <f t="shared" si="173"/>
        <v>109517.70753</v>
      </c>
      <c r="Z312" s="34">
        <v>1.1499999999999999</v>
      </c>
      <c r="AA312" s="32">
        <f t="shared" si="174"/>
        <v>125945.36365949998</v>
      </c>
      <c r="AB312" s="39">
        <v>1</v>
      </c>
      <c r="AC312" s="40">
        <f t="shared" si="175"/>
        <v>99561.552299999996</v>
      </c>
    </row>
    <row r="313" spans="1:29" s="26" customFormat="1" ht="17.850000000000001" customHeight="1">
      <c r="A313" s="28">
        <v>3</v>
      </c>
      <c r="B313" s="29" t="s">
        <v>172</v>
      </c>
      <c r="C313" s="30">
        <v>4</v>
      </c>
      <c r="D313" s="34"/>
      <c r="E313" s="32"/>
      <c r="F313" s="30">
        <v>17697</v>
      </c>
      <c r="G313" s="34">
        <v>2.9</v>
      </c>
      <c r="H313" s="31">
        <v>1</v>
      </c>
      <c r="I313" s="32">
        <f t="shared" si="169"/>
        <v>51321.299999999996</v>
      </c>
      <c r="J313" s="34">
        <v>1.71</v>
      </c>
      <c r="K313" s="49">
        <f t="shared" si="170"/>
        <v>87759.422999999995</v>
      </c>
      <c r="L313" s="32"/>
      <c r="M313" s="32"/>
      <c r="N313" s="32">
        <v>10</v>
      </c>
      <c r="O313" s="32">
        <f>K313*N313/100</f>
        <v>8775.9423000000006</v>
      </c>
      <c r="P313" s="32"/>
      <c r="Q313" s="32"/>
      <c r="R313" s="35"/>
      <c r="S313" s="32"/>
      <c r="T313" s="32"/>
      <c r="U313" s="32"/>
      <c r="V313" s="32"/>
      <c r="W313" s="32"/>
      <c r="X313" s="32">
        <f t="shared" si="172"/>
        <v>8775.9423000000006</v>
      </c>
      <c r="Y313" s="32">
        <f t="shared" si="173"/>
        <v>96535.36529999999</v>
      </c>
      <c r="Z313" s="50">
        <v>1.7350000000000001</v>
      </c>
      <c r="AA313" s="32">
        <f t="shared" si="174"/>
        <v>167488.85879549998</v>
      </c>
      <c r="AB313" s="39">
        <v>1</v>
      </c>
      <c r="AC313" s="40">
        <f t="shared" si="175"/>
        <v>87759.422999999995</v>
      </c>
    </row>
    <row r="314" spans="1:29" s="26" customFormat="1" ht="17.850000000000001" customHeight="1">
      <c r="A314" s="28">
        <v>4</v>
      </c>
      <c r="B314" s="29" t="s">
        <v>186</v>
      </c>
      <c r="C314" s="30">
        <v>2</v>
      </c>
      <c r="D314" s="31"/>
      <c r="E314" s="32"/>
      <c r="F314" s="30">
        <v>17697</v>
      </c>
      <c r="G314" s="30">
        <v>2.84</v>
      </c>
      <c r="H314" s="38">
        <v>1</v>
      </c>
      <c r="I314" s="32">
        <f t="shared" si="169"/>
        <v>50259.479999999996</v>
      </c>
      <c r="J314" s="34">
        <v>1.71</v>
      </c>
      <c r="K314" s="49">
        <f t="shared" si="170"/>
        <v>85943.710799999986</v>
      </c>
      <c r="L314" s="32"/>
      <c r="M314" s="32"/>
      <c r="N314" s="32">
        <v>10</v>
      </c>
      <c r="O314" s="32">
        <f t="shared" si="171"/>
        <v>8594.371079999999</v>
      </c>
      <c r="P314" s="32"/>
      <c r="Q314" s="32"/>
      <c r="R314" s="32"/>
      <c r="S314" s="32"/>
      <c r="T314" s="32"/>
      <c r="U314" s="32"/>
      <c r="V314" s="32"/>
      <c r="W314" s="32"/>
      <c r="X314" s="32">
        <f t="shared" si="172"/>
        <v>8594.371079999999</v>
      </c>
      <c r="Y314" s="32">
        <f t="shared" si="173"/>
        <v>94538.081879999983</v>
      </c>
      <c r="Z314" s="34">
        <v>1.1499999999999999</v>
      </c>
      <c r="AA314" s="32">
        <f t="shared" si="174"/>
        <v>108718.79416199998</v>
      </c>
      <c r="AB314" s="39">
        <v>1</v>
      </c>
      <c r="AC314" s="40">
        <f t="shared" si="175"/>
        <v>85943.710799999986</v>
      </c>
    </row>
    <row r="315" spans="1:29" s="26" customFormat="1" ht="17.850000000000001" customHeight="1">
      <c r="A315" s="28">
        <v>5</v>
      </c>
      <c r="B315" s="29" t="s">
        <v>186</v>
      </c>
      <c r="C315" s="30">
        <v>2</v>
      </c>
      <c r="D315" s="31"/>
      <c r="E315" s="32"/>
      <c r="F315" s="30">
        <v>17697</v>
      </c>
      <c r="G315" s="30">
        <v>2.84</v>
      </c>
      <c r="H315" s="38">
        <v>1</v>
      </c>
      <c r="I315" s="32">
        <f t="shared" si="169"/>
        <v>50259.479999999996</v>
      </c>
      <c r="J315" s="34">
        <v>1.71</v>
      </c>
      <c r="K315" s="49">
        <f t="shared" si="170"/>
        <v>85943.710799999986</v>
      </c>
      <c r="L315" s="32"/>
      <c r="M315" s="32"/>
      <c r="N315" s="32">
        <v>10</v>
      </c>
      <c r="O315" s="32">
        <f t="shared" si="171"/>
        <v>8594.371079999999</v>
      </c>
      <c r="P315" s="32"/>
      <c r="Q315" s="32"/>
      <c r="R315" s="32"/>
      <c r="S315" s="32"/>
      <c r="T315" s="32"/>
      <c r="U315" s="32"/>
      <c r="V315" s="32"/>
      <c r="W315" s="32"/>
      <c r="X315" s="32">
        <f t="shared" si="172"/>
        <v>8594.371079999999</v>
      </c>
      <c r="Y315" s="32">
        <f t="shared" si="173"/>
        <v>94538.081879999983</v>
      </c>
      <c r="Z315" s="34">
        <v>1.1499999999999999</v>
      </c>
      <c r="AA315" s="32">
        <f t="shared" si="174"/>
        <v>108718.79416199998</v>
      </c>
      <c r="AB315" s="39">
        <v>1</v>
      </c>
      <c r="AC315" s="40">
        <f t="shared" si="175"/>
        <v>85943.710799999986</v>
      </c>
    </row>
    <row r="316" spans="1:29" s="26" customFormat="1" ht="17.850000000000001" customHeight="1">
      <c r="A316" s="28">
        <v>6</v>
      </c>
      <c r="B316" s="29" t="s">
        <v>186</v>
      </c>
      <c r="C316" s="30">
        <v>2</v>
      </c>
      <c r="D316" s="31"/>
      <c r="E316" s="32"/>
      <c r="F316" s="30">
        <v>17697</v>
      </c>
      <c r="G316" s="30">
        <v>2.84</v>
      </c>
      <c r="H316" s="38">
        <v>1</v>
      </c>
      <c r="I316" s="32">
        <f t="shared" si="169"/>
        <v>50259.479999999996</v>
      </c>
      <c r="J316" s="34">
        <v>1.71</v>
      </c>
      <c r="K316" s="49">
        <f t="shared" si="170"/>
        <v>85943.710799999986</v>
      </c>
      <c r="L316" s="32"/>
      <c r="M316" s="32"/>
      <c r="N316" s="32">
        <v>10</v>
      </c>
      <c r="O316" s="32">
        <f t="shared" si="171"/>
        <v>8594.371079999999</v>
      </c>
      <c r="P316" s="32"/>
      <c r="Q316" s="32"/>
      <c r="R316" s="32"/>
      <c r="S316" s="32"/>
      <c r="T316" s="32"/>
      <c r="U316" s="32"/>
      <c r="V316" s="32"/>
      <c r="W316" s="32"/>
      <c r="X316" s="32">
        <f t="shared" si="172"/>
        <v>8594.371079999999</v>
      </c>
      <c r="Y316" s="32">
        <f t="shared" si="173"/>
        <v>94538.081879999983</v>
      </c>
      <c r="Z316" s="34">
        <v>1.1499999999999999</v>
      </c>
      <c r="AA316" s="32">
        <f t="shared" si="174"/>
        <v>108718.79416199998</v>
      </c>
      <c r="AB316" s="39">
        <v>1</v>
      </c>
      <c r="AC316" s="40">
        <f t="shared" si="175"/>
        <v>85943.710799999986</v>
      </c>
    </row>
    <row r="317" spans="1:29" s="26" customFormat="1" ht="17.850000000000001" customHeight="1">
      <c r="A317" s="28">
        <v>7</v>
      </c>
      <c r="B317" s="29" t="s">
        <v>340</v>
      </c>
      <c r="C317" s="30">
        <v>4</v>
      </c>
      <c r="D317" s="34"/>
      <c r="E317" s="32" t="s">
        <v>233</v>
      </c>
      <c r="F317" s="30">
        <v>17697</v>
      </c>
      <c r="G317" s="34">
        <v>2.9</v>
      </c>
      <c r="H317" s="38">
        <v>1</v>
      </c>
      <c r="I317" s="32">
        <f t="shared" si="169"/>
        <v>51321.299999999996</v>
      </c>
      <c r="J317" s="34">
        <v>1.71</v>
      </c>
      <c r="K317" s="49">
        <f>I317*J317</f>
        <v>87759.422999999995</v>
      </c>
      <c r="L317" s="32"/>
      <c r="M317" s="32"/>
      <c r="N317" s="32">
        <v>10</v>
      </c>
      <c r="O317" s="32">
        <f>K317*N317/100</f>
        <v>8775.9423000000006</v>
      </c>
      <c r="P317" s="32"/>
      <c r="Q317" s="32"/>
      <c r="R317" s="32"/>
      <c r="S317" s="32"/>
      <c r="T317" s="32"/>
      <c r="U317" s="32"/>
      <c r="V317" s="32">
        <v>35</v>
      </c>
      <c r="W317" s="32">
        <f>(F317*V317)/100</f>
        <v>6193.95</v>
      </c>
      <c r="X317" s="32">
        <f t="shared" si="172"/>
        <v>14969.8923</v>
      </c>
      <c r="Y317" s="32">
        <f t="shared" si="173"/>
        <v>102729.31529999999</v>
      </c>
      <c r="Z317" s="50">
        <v>1.7350000000000001</v>
      </c>
      <c r="AA317" s="32">
        <f>Y317*Z317</f>
        <v>178235.36204549999</v>
      </c>
      <c r="AB317" s="39">
        <v>1</v>
      </c>
      <c r="AC317" s="40">
        <f t="shared" si="175"/>
        <v>87759.422999999995</v>
      </c>
    </row>
    <row r="318" spans="1:29" s="26" customFormat="1" ht="17.850000000000001" customHeight="1">
      <c r="A318" s="28">
        <v>8</v>
      </c>
      <c r="B318" s="29" t="s">
        <v>341</v>
      </c>
      <c r="C318" s="30">
        <v>2</v>
      </c>
      <c r="D318" s="34"/>
      <c r="E318" s="32"/>
      <c r="F318" s="30">
        <v>17697</v>
      </c>
      <c r="G318" s="30">
        <v>2.84</v>
      </c>
      <c r="H318" s="31">
        <v>1</v>
      </c>
      <c r="I318" s="32">
        <f t="shared" si="169"/>
        <v>50259.479999999996</v>
      </c>
      <c r="J318" s="34">
        <v>1.71</v>
      </c>
      <c r="K318" s="49">
        <f>I318*J318</f>
        <v>85943.710799999986</v>
      </c>
      <c r="L318" s="32"/>
      <c r="M318" s="32"/>
      <c r="N318" s="32">
        <v>10</v>
      </c>
      <c r="O318" s="32">
        <f>K318*N318/100</f>
        <v>8594.371079999999</v>
      </c>
      <c r="P318" s="32"/>
      <c r="Q318" s="32"/>
      <c r="R318" s="32"/>
      <c r="S318" s="32"/>
      <c r="T318" s="32"/>
      <c r="U318" s="32"/>
      <c r="V318" s="32"/>
      <c r="W318" s="32"/>
      <c r="X318" s="32">
        <f t="shared" si="172"/>
        <v>8594.371079999999</v>
      </c>
      <c r="Y318" s="32">
        <f t="shared" si="173"/>
        <v>94538.081879999983</v>
      </c>
      <c r="Z318" s="34">
        <v>1.1499999999999999</v>
      </c>
      <c r="AA318" s="32">
        <f>Y318*Z318</f>
        <v>108718.79416199998</v>
      </c>
      <c r="AB318" s="39">
        <v>1</v>
      </c>
      <c r="AC318" s="40">
        <f t="shared" si="175"/>
        <v>85943.710799999986</v>
      </c>
    </row>
    <row r="319" spans="1:29" s="26" customFormat="1" ht="17.850000000000001" customHeight="1">
      <c r="A319" s="28"/>
      <c r="B319" s="41" t="s">
        <v>22</v>
      </c>
      <c r="C319" s="42"/>
      <c r="D319" s="27"/>
      <c r="E319" s="32"/>
      <c r="F319" s="42"/>
      <c r="G319" s="42"/>
      <c r="H319" s="70">
        <f>SUM(H311:H318)</f>
        <v>8</v>
      </c>
      <c r="I319" s="73">
        <f>SUM(I311:I318)</f>
        <v>427913.4599999999</v>
      </c>
      <c r="J319" s="45"/>
      <c r="K319" s="73">
        <f>SUM(K311:K318)</f>
        <v>731732.01659999997</v>
      </c>
      <c r="L319" s="45"/>
      <c r="M319" s="73">
        <f>SUM(M311:M318)</f>
        <v>28219.193775</v>
      </c>
      <c r="N319" s="45"/>
      <c r="O319" s="73">
        <f>SUM(O311:O318)</f>
        <v>73173.201659999992</v>
      </c>
      <c r="P319" s="45"/>
      <c r="Q319" s="73">
        <f>SUM(Q311:Q318)</f>
        <v>0</v>
      </c>
      <c r="R319" s="32"/>
      <c r="S319" s="73">
        <f>SUM(S311:S318)</f>
        <v>0</v>
      </c>
      <c r="T319" s="32"/>
      <c r="U319" s="73">
        <f>SUM(U311:U318)</f>
        <v>0</v>
      </c>
      <c r="V319" s="32"/>
      <c r="W319" s="73">
        <f>SUM(W311:W318)</f>
        <v>6193.95</v>
      </c>
      <c r="X319" s="73">
        <f>SUM(X311:X318)</f>
        <v>107586.34543499998</v>
      </c>
      <c r="Y319" s="73">
        <f>SUM(Y311:Y318)</f>
        <v>839318.36203499988</v>
      </c>
      <c r="Z319" s="45"/>
      <c r="AA319" s="73">
        <f>SUM(AA311:AA318)</f>
        <v>1081785.9544912498</v>
      </c>
      <c r="AB319" s="70">
        <f>SUM(AB311:AB318)</f>
        <v>8</v>
      </c>
      <c r="AC319" s="82">
        <f>SUM(AC311:AC318)</f>
        <v>731732.01659999997</v>
      </c>
    </row>
    <row r="320" spans="1:29" s="26" customFormat="1" ht="17.850000000000001" customHeight="1" thickBot="1">
      <c r="A320" s="52"/>
      <c r="B320" s="53" t="s">
        <v>90</v>
      </c>
      <c r="C320" s="54"/>
      <c r="D320" s="54"/>
      <c r="E320" s="55"/>
      <c r="F320" s="56"/>
      <c r="G320" s="56"/>
      <c r="H320" s="80">
        <f>H276+H299+H309+H319</f>
        <v>31.75</v>
      </c>
      <c r="I320" s="93">
        <f>I276+I299+I309+I319</f>
        <v>2032234.9949999999</v>
      </c>
      <c r="J320" s="58"/>
      <c r="K320" s="93">
        <f>K276+K299+K309+K319</f>
        <v>4569924.6251999997</v>
      </c>
      <c r="L320" s="58"/>
      <c r="M320" s="93">
        <f>M276+M299+M309+M319</f>
        <v>831920.70633750001</v>
      </c>
      <c r="N320" s="58"/>
      <c r="O320" s="93">
        <f>O276+O299+O309+O319</f>
        <v>456992.46251999994</v>
      </c>
      <c r="P320" s="58"/>
      <c r="Q320" s="93">
        <f>Q276+Q299+Q309+Q319</f>
        <v>0</v>
      </c>
      <c r="R320" s="58"/>
      <c r="S320" s="93">
        <f>S276+S299+S309+S319</f>
        <v>344649.07499999995</v>
      </c>
      <c r="T320" s="58"/>
      <c r="U320" s="93">
        <f>U276+U299+U309+U319</f>
        <v>23890.950000000004</v>
      </c>
      <c r="V320" s="58"/>
      <c r="W320" s="93">
        <f>W276+W299+W309+W319</f>
        <v>6193.95</v>
      </c>
      <c r="X320" s="93">
        <f>X276+X299+X309+X319</f>
        <v>1663647.1438575001</v>
      </c>
      <c r="Y320" s="93">
        <f>Y276+Y299+Y309+Y319</f>
        <v>6233571.7690574992</v>
      </c>
      <c r="Z320" s="58"/>
      <c r="AA320" s="93">
        <f>AA276+AA299+AA309+AA319</f>
        <v>6552024.5279887505</v>
      </c>
      <c r="AB320" s="60">
        <f>AB276+AB299+AB309+AB319</f>
        <v>29.75</v>
      </c>
      <c r="AC320" s="94">
        <f>AC276+AC299+AC309+AC319</f>
        <v>4211791.3210499994</v>
      </c>
    </row>
    <row r="321" spans="1:29" s="26" customFormat="1" ht="17.850000000000001" customHeight="1" thickBot="1">
      <c r="A321" s="311"/>
      <c r="B321" s="312"/>
      <c r="C321" s="312"/>
      <c r="D321" s="312"/>
      <c r="E321" s="312"/>
      <c r="F321" s="312"/>
      <c r="G321" s="312"/>
      <c r="H321" s="312"/>
      <c r="I321" s="312"/>
      <c r="J321" s="312"/>
      <c r="K321" s="312"/>
      <c r="L321" s="312"/>
      <c r="M321" s="312"/>
      <c r="N321" s="312"/>
      <c r="O321" s="312"/>
      <c r="P321" s="312"/>
      <c r="Q321" s="312"/>
      <c r="R321" s="312"/>
      <c r="S321" s="312"/>
      <c r="T321" s="312"/>
      <c r="U321" s="312"/>
      <c r="V321" s="312"/>
      <c r="W321" s="312"/>
      <c r="X321" s="312"/>
      <c r="Y321" s="312"/>
      <c r="Z321" s="312"/>
      <c r="AA321" s="312"/>
      <c r="AB321" s="312"/>
      <c r="AC321" s="312"/>
    </row>
    <row r="322" spans="1:29" s="26" customFormat="1" ht="17.850000000000001" customHeight="1">
      <c r="A322" s="262" t="s">
        <v>197</v>
      </c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  <c r="Q322" s="263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  <c r="AC322" s="264"/>
    </row>
    <row r="323" spans="1:29" s="26" customFormat="1" ht="17.850000000000001" customHeight="1">
      <c r="A323" s="268" t="s">
        <v>14</v>
      </c>
      <c r="B323" s="269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  <c r="AA323" s="269"/>
      <c r="AB323" s="269"/>
      <c r="AC323" s="270"/>
    </row>
    <row r="324" spans="1:29" s="26" customFormat="1" ht="17.850000000000001" customHeight="1">
      <c r="A324" s="28">
        <v>1</v>
      </c>
      <c r="B324" s="29" t="s">
        <v>176</v>
      </c>
      <c r="C324" s="30" t="s">
        <v>55</v>
      </c>
      <c r="D324" s="31">
        <v>3.4</v>
      </c>
      <c r="E324" s="32"/>
      <c r="F324" s="30">
        <v>17697</v>
      </c>
      <c r="G324" s="30">
        <v>4.88</v>
      </c>
      <c r="H324" s="33">
        <v>0.25</v>
      </c>
      <c r="I324" s="32">
        <f>F324*G324*H324</f>
        <v>21590.34</v>
      </c>
      <c r="J324" s="34">
        <v>3.42</v>
      </c>
      <c r="K324" s="32">
        <f>I324*J324</f>
        <v>73838.962799999994</v>
      </c>
      <c r="L324" s="32">
        <v>25</v>
      </c>
      <c r="M324" s="32">
        <f>K324*L324/100</f>
        <v>18459.740699999998</v>
      </c>
      <c r="N324" s="32">
        <v>10</v>
      </c>
      <c r="O324" s="32">
        <f>K324*N324/100</f>
        <v>7383.896279999999</v>
      </c>
      <c r="P324" s="32"/>
      <c r="Q324" s="32"/>
      <c r="R324" s="35"/>
      <c r="S324" s="32"/>
      <c r="T324" s="35"/>
      <c r="U324" s="32"/>
      <c r="V324" s="35"/>
      <c r="W324" s="35"/>
      <c r="X324" s="32">
        <f>W324+S324+U324+Q324+O324+M324</f>
        <v>25843.636979999996</v>
      </c>
      <c r="Y324" s="32">
        <f t="shared" ref="Y324:Y326" si="176">K324+X324</f>
        <v>99682.59977999999</v>
      </c>
      <c r="Z324" s="34"/>
      <c r="AA324" s="32">
        <f>Y324</f>
        <v>99682.59977999999</v>
      </c>
      <c r="AB324" s="36"/>
      <c r="AC324" s="37"/>
    </row>
    <row r="325" spans="1:29" s="26" customFormat="1" ht="17.850000000000001" customHeight="1">
      <c r="A325" s="28">
        <v>2</v>
      </c>
      <c r="B325" s="29" t="s">
        <v>177</v>
      </c>
      <c r="C325" s="30" t="s">
        <v>21</v>
      </c>
      <c r="D325" s="31">
        <v>3.4</v>
      </c>
      <c r="E325" s="32"/>
      <c r="F325" s="30">
        <v>17697</v>
      </c>
      <c r="G325" s="30">
        <v>4.26</v>
      </c>
      <c r="H325" s="38">
        <v>1</v>
      </c>
      <c r="I325" s="32">
        <f>F325*G325*H325</f>
        <v>75389.22</v>
      </c>
      <c r="J325" s="34">
        <v>3.42</v>
      </c>
      <c r="K325" s="32">
        <f>I325*J325</f>
        <v>257831.1324</v>
      </c>
      <c r="L325" s="32">
        <v>25</v>
      </c>
      <c r="M325" s="32">
        <f>K325*L325/100</f>
        <v>64457.783100000008</v>
      </c>
      <c r="N325" s="32">
        <v>10</v>
      </c>
      <c r="O325" s="32">
        <f>K325*N325/100</f>
        <v>25783.113239999999</v>
      </c>
      <c r="P325" s="32"/>
      <c r="Q325" s="32"/>
      <c r="R325" s="35">
        <v>200</v>
      </c>
      <c r="S325" s="32">
        <f>F325*H325*R325/100</f>
        <v>35394</v>
      </c>
      <c r="T325" s="35"/>
      <c r="U325" s="32"/>
      <c r="V325" s="32"/>
      <c r="W325" s="32"/>
      <c r="X325" s="32">
        <f>W325+S325+U325+Q325+O325+M325</f>
        <v>125634.89634000001</v>
      </c>
      <c r="Y325" s="32">
        <f t="shared" si="176"/>
        <v>383466.02873999998</v>
      </c>
      <c r="Z325" s="34"/>
      <c r="AA325" s="32">
        <f>Y325</f>
        <v>383466.02873999998</v>
      </c>
      <c r="AB325" s="39">
        <v>1</v>
      </c>
      <c r="AC325" s="40">
        <f>K325</f>
        <v>257831.1324</v>
      </c>
    </row>
    <row r="326" spans="1:29" s="26" customFormat="1" ht="17.850000000000001" customHeight="1">
      <c r="A326" s="28">
        <v>3</v>
      </c>
      <c r="B326" s="29" t="s">
        <v>177</v>
      </c>
      <c r="C326" s="30" t="s">
        <v>21</v>
      </c>
      <c r="D326" s="31">
        <v>2.9</v>
      </c>
      <c r="E326" s="32"/>
      <c r="F326" s="30">
        <v>17697</v>
      </c>
      <c r="G326" s="30">
        <v>4.21</v>
      </c>
      <c r="H326" s="38">
        <v>1</v>
      </c>
      <c r="I326" s="32">
        <f>F326*G326*H326</f>
        <v>74504.37</v>
      </c>
      <c r="J326" s="34">
        <v>3.42</v>
      </c>
      <c r="K326" s="32">
        <f>I326*J326</f>
        <v>254804.94539999997</v>
      </c>
      <c r="L326" s="32">
        <v>25</v>
      </c>
      <c r="M326" s="32">
        <f>K326*L326/100</f>
        <v>63701.236349999992</v>
      </c>
      <c r="N326" s="32">
        <v>10</v>
      </c>
      <c r="O326" s="32">
        <f>K326*N326/100</f>
        <v>25480.49454</v>
      </c>
      <c r="P326" s="32"/>
      <c r="Q326" s="32"/>
      <c r="R326" s="35">
        <v>200</v>
      </c>
      <c r="S326" s="32">
        <f>F326*H326*R326/100</f>
        <v>35394</v>
      </c>
      <c r="T326" s="35"/>
      <c r="U326" s="32"/>
      <c r="V326" s="32"/>
      <c r="W326" s="32"/>
      <c r="X326" s="32">
        <f>W326+S326+U326+Q326+O326+M326</f>
        <v>124575.73088999999</v>
      </c>
      <c r="Y326" s="32">
        <f t="shared" si="176"/>
        <v>379380.67628999997</v>
      </c>
      <c r="Z326" s="34"/>
      <c r="AA326" s="32">
        <f>Y326</f>
        <v>379380.67628999997</v>
      </c>
      <c r="AB326" s="39">
        <v>1</v>
      </c>
      <c r="AC326" s="40">
        <f>K326</f>
        <v>254804.94539999997</v>
      </c>
    </row>
    <row r="327" spans="1:29" s="26" customFormat="1" ht="17.850000000000001" customHeight="1">
      <c r="A327" s="28"/>
      <c r="B327" s="41" t="s">
        <v>22</v>
      </c>
      <c r="C327" s="42"/>
      <c r="D327" s="27"/>
      <c r="E327" s="32"/>
      <c r="F327" s="42"/>
      <c r="G327" s="42"/>
      <c r="H327" s="68">
        <f>SUM(H324:H326)</f>
        <v>2.25</v>
      </c>
      <c r="I327" s="73">
        <f>SUM(I324:I326)</f>
        <v>171483.93</v>
      </c>
      <c r="J327" s="45"/>
      <c r="K327" s="73">
        <f>SUM(K324:K326)</f>
        <v>586475.04059999995</v>
      </c>
      <c r="L327" s="45"/>
      <c r="M327" s="73">
        <f>SUM(M324:M326)</f>
        <v>146618.76014999999</v>
      </c>
      <c r="N327" s="45"/>
      <c r="O327" s="73">
        <f>SUM(O324:O326)</f>
        <v>58647.504059999999</v>
      </c>
      <c r="P327" s="45"/>
      <c r="Q327" s="73">
        <f>SUM(Q324:Q326)</f>
        <v>0</v>
      </c>
      <c r="R327" s="45"/>
      <c r="S327" s="73">
        <f>SUM(S324:S326)</f>
        <v>70788</v>
      </c>
      <c r="T327" s="45"/>
      <c r="U327" s="73">
        <f>SUM(U324:U326)</f>
        <v>0</v>
      </c>
      <c r="V327" s="45"/>
      <c r="W327" s="73">
        <f>SUM(W324:W326)</f>
        <v>0</v>
      </c>
      <c r="X327" s="73">
        <f>SUM(X324:X326)</f>
        <v>276054.26420999999</v>
      </c>
      <c r="Y327" s="73">
        <f>SUM(Y324:Y326)</f>
        <v>862529.30480999989</v>
      </c>
      <c r="Z327" s="45"/>
      <c r="AA327" s="73">
        <f>SUM(AA324:AA326)</f>
        <v>862529.30480999989</v>
      </c>
      <c r="AB327" s="51">
        <f>SUM(AB324:AB326)</f>
        <v>2</v>
      </c>
      <c r="AC327" s="82">
        <f>SUM(AC324:AC326)</f>
        <v>512636.07779999997</v>
      </c>
    </row>
    <row r="328" spans="1:29" s="26" customFormat="1" ht="17.850000000000001" customHeight="1">
      <c r="A328" s="308" t="s">
        <v>23</v>
      </c>
      <c r="B328" s="309"/>
      <c r="C328" s="309"/>
      <c r="D328" s="309"/>
      <c r="E328" s="309"/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309"/>
      <c r="R328" s="309"/>
      <c r="S328" s="309"/>
      <c r="T328" s="309"/>
      <c r="U328" s="309"/>
      <c r="V328" s="309"/>
      <c r="W328" s="309"/>
      <c r="X328" s="309"/>
      <c r="Y328" s="309"/>
      <c r="Z328" s="309"/>
      <c r="AA328" s="309"/>
      <c r="AB328" s="309"/>
      <c r="AC328" s="310"/>
    </row>
    <row r="329" spans="1:29" s="26" customFormat="1" ht="17.850000000000001" customHeight="1">
      <c r="A329" s="28">
        <v>1</v>
      </c>
      <c r="B329" s="29" t="s">
        <v>155</v>
      </c>
      <c r="C329" s="30" t="s">
        <v>30</v>
      </c>
      <c r="D329" s="31" t="s">
        <v>20</v>
      </c>
      <c r="E329" s="32" t="s">
        <v>18</v>
      </c>
      <c r="F329" s="30">
        <v>17697</v>
      </c>
      <c r="G329" s="30">
        <v>4.53</v>
      </c>
      <c r="H329" s="38">
        <v>1</v>
      </c>
      <c r="I329" s="32">
        <f>F329*G329*H329</f>
        <v>80167.41</v>
      </c>
      <c r="J329" s="34">
        <v>2.34</v>
      </c>
      <c r="K329" s="32">
        <f>I329*J329</f>
        <v>187591.73939999999</v>
      </c>
      <c r="L329" s="32">
        <v>25</v>
      </c>
      <c r="M329" s="32">
        <f t="shared" ref="M329:M337" si="177">K329*L329/100</f>
        <v>46897.934849999991</v>
      </c>
      <c r="N329" s="32">
        <v>10</v>
      </c>
      <c r="O329" s="32">
        <f t="shared" ref="O329:O340" si="178">K329*N329/100</f>
        <v>18759.173939999997</v>
      </c>
      <c r="P329" s="32"/>
      <c r="Q329" s="32"/>
      <c r="R329" s="35">
        <v>150</v>
      </c>
      <c r="S329" s="32">
        <f>F329*H329*R329/100</f>
        <v>26545.5</v>
      </c>
      <c r="T329" s="32"/>
      <c r="U329" s="32"/>
      <c r="V329" s="32"/>
      <c r="W329" s="32"/>
      <c r="X329" s="32">
        <f t="shared" ref="X329:X340" si="179">W329+S329+U329+Q329+O329+M329</f>
        <v>92202.608789999984</v>
      </c>
      <c r="Y329" s="32">
        <f t="shared" ref="Y329:Y340" si="180">K329+X329</f>
        <v>279794.34818999999</v>
      </c>
      <c r="Z329" s="34"/>
      <c r="AA329" s="32">
        <f t="shared" ref="AA329:AA340" si="181">Y329</f>
        <v>279794.34818999999</v>
      </c>
      <c r="AB329" s="39">
        <v>1</v>
      </c>
      <c r="AC329" s="40">
        <f t="shared" ref="AC329:AC335" si="182">K329</f>
        <v>187591.73939999999</v>
      </c>
    </row>
    <row r="330" spans="1:29" s="26" customFormat="1" ht="17.850000000000001" customHeight="1">
      <c r="A330" s="28">
        <v>2</v>
      </c>
      <c r="B330" s="29" t="s">
        <v>321</v>
      </c>
      <c r="C330" s="30" t="s">
        <v>31</v>
      </c>
      <c r="D330" s="31" t="s">
        <v>20</v>
      </c>
      <c r="E330" s="32"/>
      <c r="F330" s="30">
        <v>17697</v>
      </c>
      <c r="G330" s="30">
        <v>3.73</v>
      </c>
      <c r="H330" s="38">
        <v>1</v>
      </c>
      <c r="I330" s="32">
        <f>F330*G330*H330</f>
        <v>66009.81</v>
      </c>
      <c r="J330" s="34">
        <v>2.34</v>
      </c>
      <c r="K330" s="32">
        <f>I330*J330</f>
        <v>154462.95539999998</v>
      </c>
      <c r="L330" s="32">
        <v>25</v>
      </c>
      <c r="M330" s="32">
        <f t="shared" si="177"/>
        <v>38615.738849999994</v>
      </c>
      <c r="N330" s="32">
        <v>10</v>
      </c>
      <c r="O330" s="32">
        <f t="shared" si="178"/>
        <v>15446.295539999997</v>
      </c>
      <c r="P330" s="32"/>
      <c r="Q330" s="32"/>
      <c r="R330" s="35">
        <v>150</v>
      </c>
      <c r="S330" s="32">
        <f>F330*H330*R330/100</f>
        <v>26545.5</v>
      </c>
      <c r="T330" s="32"/>
      <c r="U330" s="32"/>
      <c r="V330" s="32"/>
      <c r="W330" s="32"/>
      <c r="X330" s="32">
        <f t="shared" si="179"/>
        <v>80607.534389999986</v>
      </c>
      <c r="Y330" s="32">
        <f t="shared" si="180"/>
        <v>235070.48978999996</v>
      </c>
      <c r="Z330" s="34"/>
      <c r="AA330" s="32">
        <f t="shared" si="181"/>
        <v>235070.48978999996</v>
      </c>
      <c r="AB330" s="39">
        <v>1</v>
      </c>
      <c r="AC330" s="40">
        <f t="shared" si="182"/>
        <v>154462.95539999998</v>
      </c>
    </row>
    <row r="331" spans="1:29" s="26" customFormat="1" ht="17.850000000000001" customHeight="1">
      <c r="A331" s="28">
        <v>3</v>
      </c>
      <c r="B331" s="29" t="s">
        <v>321</v>
      </c>
      <c r="C331" s="30" t="s">
        <v>31</v>
      </c>
      <c r="D331" s="31">
        <v>12.4</v>
      </c>
      <c r="E331" s="32"/>
      <c r="F331" s="30">
        <v>17697</v>
      </c>
      <c r="G331" s="30">
        <v>3.57</v>
      </c>
      <c r="H331" s="38">
        <v>1</v>
      </c>
      <c r="I331" s="32">
        <f>F331*G331*H331</f>
        <v>63178.289999999994</v>
      </c>
      <c r="J331" s="34">
        <v>2.34</v>
      </c>
      <c r="K331" s="32">
        <f>I331*J331</f>
        <v>147837.19859999997</v>
      </c>
      <c r="L331" s="32">
        <v>25</v>
      </c>
      <c r="M331" s="32">
        <f t="shared" si="177"/>
        <v>36959.299649999994</v>
      </c>
      <c r="N331" s="32">
        <v>10</v>
      </c>
      <c r="O331" s="32">
        <f t="shared" si="178"/>
        <v>14783.719859999997</v>
      </c>
      <c r="P331" s="32"/>
      <c r="Q331" s="32"/>
      <c r="R331" s="35">
        <v>150</v>
      </c>
      <c r="S331" s="32">
        <f>F331*H331*R331/100</f>
        <v>26545.5</v>
      </c>
      <c r="T331" s="32"/>
      <c r="U331" s="32"/>
      <c r="V331" s="32"/>
      <c r="W331" s="32"/>
      <c r="X331" s="32">
        <f t="shared" si="179"/>
        <v>78288.519509999984</v>
      </c>
      <c r="Y331" s="32">
        <f t="shared" si="180"/>
        <v>226125.71810999996</v>
      </c>
      <c r="Z331" s="34"/>
      <c r="AA331" s="32">
        <f t="shared" si="181"/>
        <v>226125.71810999996</v>
      </c>
      <c r="AB331" s="39">
        <v>1</v>
      </c>
      <c r="AC331" s="40">
        <f t="shared" si="182"/>
        <v>147837.19859999997</v>
      </c>
    </row>
    <row r="332" spans="1:29" s="26" customFormat="1" ht="17.850000000000001" customHeight="1">
      <c r="A332" s="28">
        <v>4</v>
      </c>
      <c r="B332" s="29" t="s">
        <v>156</v>
      </c>
      <c r="C332" s="30" t="s">
        <v>30</v>
      </c>
      <c r="D332" s="31" t="s">
        <v>20</v>
      </c>
      <c r="E332" s="32" t="s">
        <v>18</v>
      </c>
      <c r="F332" s="30">
        <v>17697</v>
      </c>
      <c r="G332" s="30">
        <v>4.53</v>
      </c>
      <c r="H332" s="38">
        <v>1</v>
      </c>
      <c r="I332" s="32">
        <f>F332*G332*H332</f>
        <v>80167.41</v>
      </c>
      <c r="J332" s="34">
        <v>2.34</v>
      </c>
      <c r="K332" s="32">
        <f>I332*J332</f>
        <v>187591.73939999999</v>
      </c>
      <c r="L332" s="32">
        <v>25</v>
      </c>
      <c r="M332" s="32">
        <f t="shared" si="177"/>
        <v>46897.934849999991</v>
      </c>
      <c r="N332" s="32">
        <v>10</v>
      </c>
      <c r="O332" s="32">
        <f t="shared" si="178"/>
        <v>18759.173939999997</v>
      </c>
      <c r="P332" s="32"/>
      <c r="Q332" s="32"/>
      <c r="R332" s="35">
        <v>150</v>
      </c>
      <c r="S332" s="32">
        <f>F332*H332*R332/100</f>
        <v>26545.5</v>
      </c>
      <c r="T332" s="32"/>
      <c r="U332" s="32"/>
      <c r="V332" s="32"/>
      <c r="W332" s="32"/>
      <c r="X332" s="32">
        <f t="shared" si="179"/>
        <v>92202.608789999984</v>
      </c>
      <c r="Y332" s="32">
        <f t="shared" si="180"/>
        <v>279794.34818999999</v>
      </c>
      <c r="Z332" s="34"/>
      <c r="AA332" s="32">
        <f t="shared" si="181"/>
        <v>279794.34818999999</v>
      </c>
      <c r="AB332" s="39">
        <v>1</v>
      </c>
      <c r="AC332" s="40">
        <f t="shared" si="182"/>
        <v>187591.73939999999</v>
      </c>
    </row>
    <row r="333" spans="1:29" s="26" customFormat="1" ht="17.850000000000001" customHeight="1">
      <c r="A333" s="28">
        <v>5</v>
      </c>
      <c r="B333" s="29" t="s">
        <v>469</v>
      </c>
      <c r="C333" s="30" t="s">
        <v>31</v>
      </c>
      <c r="D333" s="31">
        <v>4.7</v>
      </c>
      <c r="E333" s="32"/>
      <c r="F333" s="30">
        <v>17697</v>
      </c>
      <c r="G333" s="30">
        <v>3.45</v>
      </c>
      <c r="H333" s="38">
        <v>1</v>
      </c>
      <c r="I333" s="32">
        <f t="shared" ref="I333:I340" si="183">F333*G333*H333</f>
        <v>61054.65</v>
      </c>
      <c r="J333" s="34">
        <v>2.34</v>
      </c>
      <c r="K333" s="32">
        <f>I333*J333</f>
        <v>142867.88099999999</v>
      </c>
      <c r="L333" s="32">
        <v>25</v>
      </c>
      <c r="M333" s="32">
        <f t="shared" si="177"/>
        <v>35716.970249999998</v>
      </c>
      <c r="N333" s="32">
        <v>10</v>
      </c>
      <c r="O333" s="32">
        <f t="shared" si="178"/>
        <v>14286.7881</v>
      </c>
      <c r="P333" s="32"/>
      <c r="Q333" s="32"/>
      <c r="R333" s="35"/>
      <c r="S333" s="32"/>
      <c r="T333" s="35"/>
      <c r="U333" s="32"/>
      <c r="V333" s="32"/>
      <c r="W333" s="32"/>
      <c r="X333" s="32">
        <f t="shared" si="179"/>
        <v>50003.758349999996</v>
      </c>
      <c r="Y333" s="32">
        <f t="shared" si="180"/>
        <v>192871.63934999998</v>
      </c>
      <c r="Z333" s="34"/>
      <c r="AA333" s="32">
        <f t="shared" si="181"/>
        <v>192871.63934999998</v>
      </c>
      <c r="AB333" s="39">
        <v>1</v>
      </c>
      <c r="AC333" s="40">
        <f t="shared" si="182"/>
        <v>142867.88099999999</v>
      </c>
    </row>
    <row r="334" spans="1:29" s="26" customFormat="1" ht="17.850000000000001" customHeight="1">
      <c r="A334" s="28">
        <v>6</v>
      </c>
      <c r="B334" s="96" t="s">
        <v>355</v>
      </c>
      <c r="C334" s="30" t="s">
        <v>29</v>
      </c>
      <c r="D334" s="31" t="s">
        <v>20</v>
      </c>
      <c r="E334" s="32" t="s">
        <v>46</v>
      </c>
      <c r="F334" s="30">
        <v>17697</v>
      </c>
      <c r="G334" s="30">
        <v>4.41</v>
      </c>
      <c r="H334" s="33">
        <v>0.75</v>
      </c>
      <c r="I334" s="32">
        <f>F334*G334*H334</f>
        <v>58532.827499999999</v>
      </c>
      <c r="J334" s="34">
        <v>2.34</v>
      </c>
      <c r="K334" s="32">
        <f t="shared" ref="K334:K339" si="184">I334*J334</f>
        <v>136966.81634999998</v>
      </c>
      <c r="L334" s="32">
        <v>25</v>
      </c>
      <c r="M334" s="32">
        <f t="shared" si="177"/>
        <v>34241.704087499995</v>
      </c>
      <c r="N334" s="32">
        <v>10</v>
      </c>
      <c r="O334" s="32">
        <f t="shared" si="178"/>
        <v>13696.681634999997</v>
      </c>
      <c r="P334" s="32"/>
      <c r="Q334" s="32"/>
      <c r="R334" s="35"/>
      <c r="S334" s="32"/>
      <c r="T334" s="32"/>
      <c r="U334" s="32"/>
      <c r="V334" s="32"/>
      <c r="W334" s="32"/>
      <c r="X334" s="32">
        <f t="shared" si="179"/>
        <v>47938.385722499996</v>
      </c>
      <c r="Y334" s="32">
        <f t="shared" si="180"/>
        <v>184905.20207249996</v>
      </c>
      <c r="Z334" s="34"/>
      <c r="AA334" s="32">
        <f t="shared" si="181"/>
        <v>184905.20207249996</v>
      </c>
      <c r="AB334" s="36">
        <v>0.75</v>
      </c>
      <c r="AC334" s="40">
        <f t="shared" si="182"/>
        <v>136966.81634999998</v>
      </c>
    </row>
    <row r="335" spans="1:29" s="26" customFormat="1" ht="17.850000000000001" customHeight="1">
      <c r="A335" s="28">
        <v>7</v>
      </c>
      <c r="B335" s="96" t="s">
        <v>356</v>
      </c>
      <c r="C335" s="30" t="s">
        <v>31</v>
      </c>
      <c r="D335" s="31">
        <v>2.4</v>
      </c>
      <c r="E335" s="32"/>
      <c r="F335" s="30">
        <v>17697</v>
      </c>
      <c r="G335" s="30">
        <v>3.41</v>
      </c>
      <c r="H335" s="38">
        <v>1</v>
      </c>
      <c r="I335" s="32">
        <f>F335*G335*H335</f>
        <v>60346.770000000004</v>
      </c>
      <c r="J335" s="34">
        <v>2.34</v>
      </c>
      <c r="K335" s="32">
        <f t="shared" si="184"/>
        <v>141211.4418</v>
      </c>
      <c r="L335" s="32">
        <v>25</v>
      </c>
      <c r="M335" s="32">
        <f t="shared" si="177"/>
        <v>35302.86045</v>
      </c>
      <c r="N335" s="32">
        <v>10</v>
      </c>
      <c r="O335" s="32">
        <f t="shared" si="178"/>
        <v>14121.144180000001</v>
      </c>
      <c r="P335" s="32"/>
      <c r="Q335" s="32"/>
      <c r="R335" s="35">
        <v>150</v>
      </c>
      <c r="S335" s="32">
        <f>F335*H335*R335/100</f>
        <v>26545.5</v>
      </c>
      <c r="T335" s="32"/>
      <c r="U335" s="32"/>
      <c r="V335" s="32"/>
      <c r="W335" s="32"/>
      <c r="X335" s="32">
        <f t="shared" si="179"/>
        <v>75969.50463000001</v>
      </c>
      <c r="Y335" s="32">
        <f t="shared" si="180"/>
        <v>217180.94643000001</v>
      </c>
      <c r="Z335" s="34"/>
      <c r="AA335" s="32">
        <f t="shared" si="181"/>
        <v>217180.94643000001</v>
      </c>
      <c r="AB335" s="39">
        <v>1</v>
      </c>
      <c r="AC335" s="40">
        <f t="shared" si="182"/>
        <v>141211.4418</v>
      </c>
    </row>
    <row r="336" spans="1:29" s="26" customFormat="1" ht="17.850000000000001" customHeight="1">
      <c r="A336" s="28">
        <v>8</v>
      </c>
      <c r="B336" s="96" t="s">
        <v>357</v>
      </c>
      <c r="C336" s="30" t="s">
        <v>31</v>
      </c>
      <c r="D336" s="31">
        <v>2.4</v>
      </c>
      <c r="E336" s="32"/>
      <c r="F336" s="30">
        <v>17697</v>
      </c>
      <c r="G336" s="30">
        <v>3.41</v>
      </c>
      <c r="H336" s="38">
        <v>0.5</v>
      </c>
      <c r="I336" s="32">
        <f>F336*G336*H336</f>
        <v>30173.385000000002</v>
      </c>
      <c r="J336" s="34">
        <v>2.34</v>
      </c>
      <c r="K336" s="32">
        <f t="shared" si="184"/>
        <v>70605.7209</v>
      </c>
      <c r="L336" s="32">
        <v>25</v>
      </c>
      <c r="M336" s="32">
        <f t="shared" si="177"/>
        <v>17651.430225</v>
      </c>
      <c r="N336" s="32">
        <v>10</v>
      </c>
      <c r="O336" s="32">
        <f t="shared" si="178"/>
        <v>7060.5720900000006</v>
      </c>
      <c r="P336" s="32"/>
      <c r="Q336" s="32"/>
      <c r="R336" s="35"/>
      <c r="S336" s="32"/>
      <c r="T336" s="32"/>
      <c r="U336" s="32"/>
      <c r="V336" s="32"/>
      <c r="W336" s="32"/>
      <c r="X336" s="32">
        <f t="shared" si="179"/>
        <v>24712.002315000002</v>
      </c>
      <c r="Y336" s="32">
        <f t="shared" si="180"/>
        <v>95317.723215000005</v>
      </c>
      <c r="Z336" s="34"/>
      <c r="AA336" s="32">
        <f t="shared" si="181"/>
        <v>95317.723215000005</v>
      </c>
      <c r="AB336" s="36"/>
      <c r="AC336" s="37"/>
    </row>
    <row r="337" spans="1:29" s="26" customFormat="1" ht="17.850000000000001" customHeight="1">
      <c r="A337" s="28">
        <v>9</v>
      </c>
      <c r="B337" s="29" t="s">
        <v>199</v>
      </c>
      <c r="C337" s="30" t="s">
        <v>31</v>
      </c>
      <c r="D337" s="31">
        <v>4.7</v>
      </c>
      <c r="E337" s="32"/>
      <c r="F337" s="30">
        <v>17697</v>
      </c>
      <c r="G337" s="30">
        <v>3.45</v>
      </c>
      <c r="H337" s="38">
        <v>1</v>
      </c>
      <c r="I337" s="32">
        <f t="shared" si="183"/>
        <v>61054.65</v>
      </c>
      <c r="J337" s="34">
        <v>2.34</v>
      </c>
      <c r="K337" s="32">
        <f t="shared" si="184"/>
        <v>142867.88099999999</v>
      </c>
      <c r="L337" s="32">
        <v>25</v>
      </c>
      <c r="M337" s="32">
        <f t="shared" si="177"/>
        <v>35716.970249999998</v>
      </c>
      <c r="N337" s="32">
        <v>10</v>
      </c>
      <c r="O337" s="32">
        <f t="shared" si="178"/>
        <v>14286.7881</v>
      </c>
      <c r="P337" s="32"/>
      <c r="Q337" s="32"/>
      <c r="R337" s="35">
        <v>150</v>
      </c>
      <c r="S337" s="32">
        <f>F337*H337*R337/100</f>
        <v>26545.5</v>
      </c>
      <c r="T337" s="32"/>
      <c r="U337" s="32"/>
      <c r="V337" s="32"/>
      <c r="W337" s="32"/>
      <c r="X337" s="32">
        <f t="shared" si="179"/>
        <v>76549.258349999989</v>
      </c>
      <c r="Y337" s="32">
        <f t="shared" si="180"/>
        <v>219417.13934999998</v>
      </c>
      <c r="Z337" s="34"/>
      <c r="AA337" s="32">
        <f t="shared" si="181"/>
        <v>219417.13934999998</v>
      </c>
      <c r="AB337" s="39">
        <v>1</v>
      </c>
      <c r="AC337" s="40">
        <f>K337</f>
        <v>142867.88099999999</v>
      </c>
    </row>
    <row r="338" spans="1:29" s="26" customFormat="1" ht="17.850000000000001" customHeight="1">
      <c r="A338" s="28">
        <v>10</v>
      </c>
      <c r="B338" s="29" t="s">
        <v>200</v>
      </c>
      <c r="C338" s="30" t="s">
        <v>31</v>
      </c>
      <c r="D338" s="31">
        <v>4.7</v>
      </c>
      <c r="E338" s="32"/>
      <c r="F338" s="30">
        <v>17697</v>
      </c>
      <c r="G338" s="30">
        <v>3.45</v>
      </c>
      <c r="H338" s="38">
        <v>0.5</v>
      </c>
      <c r="I338" s="32">
        <f t="shared" si="183"/>
        <v>30527.325000000001</v>
      </c>
      <c r="J338" s="34">
        <v>2.34</v>
      </c>
      <c r="K338" s="32">
        <f t="shared" si="184"/>
        <v>71433.940499999997</v>
      </c>
      <c r="L338" s="32">
        <v>25</v>
      </c>
      <c r="M338" s="32">
        <f>K338*L338/100</f>
        <v>17858.485124999999</v>
      </c>
      <c r="N338" s="32">
        <v>10</v>
      </c>
      <c r="O338" s="32">
        <f t="shared" si="178"/>
        <v>7143.3940499999999</v>
      </c>
      <c r="P338" s="32"/>
      <c r="Q338" s="32"/>
      <c r="R338" s="35"/>
      <c r="S338" s="32"/>
      <c r="T338" s="32"/>
      <c r="U338" s="32"/>
      <c r="V338" s="32"/>
      <c r="W338" s="32"/>
      <c r="X338" s="32">
        <f t="shared" si="179"/>
        <v>25001.879174999998</v>
      </c>
      <c r="Y338" s="32">
        <f t="shared" si="180"/>
        <v>96435.819674999992</v>
      </c>
      <c r="Z338" s="34"/>
      <c r="AA338" s="32">
        <f t="shared" si="181"/>
        <v>96435.819674999992</v>
      </c>
      <c r="AB338" s="39"/>
      <c r="AC338" s="37"/>
    </row>
    <row r="339" spans="1:29" s="26" customFormat="1" ht="17.850000000000001" customHeight="1">
      <c r="A339" s="28">
        <v>11</v>
      </c>
      <c r="B339" s="96" t="s">
        <v>201</v>
      </c>
      <c r="C339" s="30" t="s">
        <v>30</v>
      </c>
      <c r="D339" s="31" t="s">
        <v>20</v>
      </c>
      <c r="E339" s="32" t="s">
        <v>18</v>
      </c>
      <c r="F339" s="30">
        <v>17697</v>
      </c>
      <c r="G339" s="30">
        <v>4.53</v>
      </c>
      <c r="H339" s="38">
        <v>1</v>
      </c>
      <c r="I339" s="32">
        <f>F339*G339*H339</f>
        <v>80167.41</v>
      </c>
      <c r="J339" s="34">
        <v>2.34</v>
      </c>
      <c r="K339" s="32">
        <f t="shared" si="184"/>
        <v>187591.73939999999</v>
      </c>
      <c r="L339" s="32">
        <v>25</v>
      </c>
      <c r="M339" s="32">
        <f>K339*L339/100</f>
        <v>46897.934849999991</v>
      </c>
      <c r="N339" s="32">
        <v>10</v>
      </c>
      <c r="O339" s="32">
        <f t="shared" si="178"/>
        <v>18759.173939999997</v>
      </c>
      <c r="P339" s="32"/>
      <c r="Q339" s="32"/>
      <c r="R339" s="35">
        <v>150</v>
      </c>
      <c r="S339" s="32">
        <f>F339*H339*R339/100</f>
        <v>26545.5</v>
      </c>
      <c r="T339" s="32"/>
      <c r="U339" s="32"/>
      <c r="V339" s="32"/>
      <c r="W339" s="32"/>
      <c r="X339" s="32">
        <f t="shared" si="179"/>
        <v>92202.608789999984</v>
      </c>
      <c r="Y339" s="32">
        <f t="shared" si="180"/>
        <v>279794.34818999999</v>
      </c>
      <c r="Z339" s="34"/>
      <c r="AA339" s="32">
        <f t="shared" si="181"/>
        <v>279794.34818999999</v>
      </c>
      <c r="AB339" s="39">
        <v>1</v>
      </c>
      <c r="AC339" s="40">
        <f>K339</f>
        <v>187591.73939999999</v>
      </c>
    </row>
    <row r="340" spans="1:29" s="26" customFormat="1" ht="17.850000000000001" customHeight="1">
      <c r="A340" s="28">
        <v>12</v>
      </c>
      <c r="B340" s="29" t="s">
        <v>198</v>
      </c>
      <c r="C340" s="30" t="s">
        <v>30</v>
      </c>
      <c r="D340" s="31" t="s">
        <v>20</v>
      </c>
      <c r="E340" s="32" t="s">
        <v>18</v>
      </c>
      <c r="F340" s="30">
        <v>17697</v>
      </c>
      <c r="G340" s="30">
        <v>4.53</v>
      </c>
      <c r="H340" s="38">
        <v>0.5</v>
      </c>
      <c r="I340" s="32">
        <f t="shared" si="183"/>
        <v>40083.705000000002</v>
      </c>
      <c r="J340" s="34">
        <v>2.34</v>
      </c>
      <c r="K340" s="32">
        <f>I340*J340</f>
        <v>93795.869699999996</v>
      </c>
      <c r="L340" s="32">
        <v>25</v>
      </c>
      <c r="M340" s="32">
        <f>K340*L340/100</f>
        <v>23448.967424999995</v>
      </c>
      <c r="N340" s="32">
        <v>10</v>
      </c>
      <c r="O340" s="32">
        <f t="shared" si="178"/>
        <v>9379.5869699999985</v>
      </c>
      <c r="P340" s="32"/>
      <c r="Q340" s="32"/>
      <c r="R340" s="35">
        <v>150</v>
      </c>
      <c r="S340" s="32">
        <f>F340*H340*R340/100</f>
        <v>13272.75</v>
      </c>
      <c r="T340" s="32"/>
      <c r="U340" s="32"/>
      <c r="V340" s="32"/>
      <c r="W340" s="32"/>
      <c r="X340" s="32">
        <f t="shared" si="179"/>
        <v>46101.304394999992</v>
      </c>
      <c r="Y340" s="32">
        <f t="shared" si="180"/>
        <v>139897.17409499999</v>
      </c>
      <c r="Z340" s="34"/>
      <c r="AA340" s="32">
        <f t="shared" si="181"/>
        <v>139897.17409499999</v>
      </c>
      <c r="AB340" s="39"/>
      <c r="AC340" s="37"/>
    </row>
    <row r="341" spans="1:29" s="26" customFormat="1" ht="17.850000000000001" customHeight="1">
      <c r="A341" s="28"/>
      <c r="B341" s="41" t="s">
        <v>22</v>
      </c>
      <c r="C341" s="42"/>
      <c r="D341" s="27"/>
      <c r="E341" s="32"/>
      <c r="F341" s="42"/>
      <c r="G341" s="42"/>
      <c r="H341" s="68">
        <f>SUM(H329:H340)</f>
        <v>10.25</v>
      </c>
      <c r="I341" s="73">
        <f>SUM(I329:I340)</f>
        <v>711463.64250000007</v>
      </c>
      <c r="J341" s="45"/>
      <c r="K341" s="73">
        <f>SUM(K329:K340)</f>
        <v>1664824.9234499999</v>
      </c>
      <c r="L341" s="45"/>
      <c r="M341" s="73">
        <f>SUM(M329:M340)</f>
        <v>416206.23086249997</v>
      </c>
      <c r="N341" s="45"/>
      <c r="O341" s="73">
        <f>SUM(O329:O340)</f>
        <v>166482.49234500001</v>
      </c>
      <c r="P341" s="45"/>
      <c r="Q341" s="73">
        <f>SUM(Q329:Q340)</f>
        <v>0</v>
      </c>
      <c r="R341" s="45"/>
      <c r="S341" s="73">
        <f>SUM(S329:S340)</f>
        <v>199091.25</v>
      </c>
      <c r="T341" s="45"/>
      <c r="U341" s="73">
        <f>SUM(U329:U340)</f>
        <v>0</v>
      </c>
      <c r="V341" s="45"/>
      <c r="W341" s="73">
        <f>SUM(W329:W340)</f>
        <v>0</v>
      </c>
      <c r="X341" s="73">
        <f>SUM(X329:X340)</f>
        <v>781779.97320749995</v>
      </c>
      <c r="Y341" s="73">
        <f>SUM(Y329:Y340)</f>
        <v>2446604.8966575</v>
      </c>
      <c r="Z341" s="45"/>
      <c r="AA341" s="73">
        <f>SUM(AA329:AA340)</f>
        <v>2446604.8966575</v>
      </c>
      <c r="AB341" s="79">
        <f>SUM(AB329:AB340)</f>
        <v>8.75</v>
      </c>
      <c r="AC341" s="82">
        <f>SUM(AC329:AC340)</f>
        <v>1428989.3923499999</v>
      </c>
    </row>
    <row r="342" spans="1:29" s="26" customFormat="1" ht="17.850000000000001" customHeight="1">
      <c r="A342" s="265" t="s">
        <v>32</v>
      </c>
      <c r="B342" s="266"/>
      <c r="C342" s="266"/>
      <c r="D342" s="266"/>
      <c r="E342" s="266"/>
      <c r="F342" s="266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7"/>
    </row>
    <row r="343" spans="1:29" s="26" customFormat="1" ht="17.850000000000001" customHeight="1">
      <c r="A343" s="28">
        <v>1</v>
      </c>
      <c r="B343" s="29" t="s">
        <v>167</v>
      </c>
      <c r="C343" s="30">
        <v>4</v>
      </c>
      <c r="D343" s="30"/>
      <c r="E343" s="32"/>
      <c r="F343" s="30">
        <v>17697</v>
      </c>
      <c r="G343" s="34">
        <v>2.9</v>
      </c>
      <c r="H343" s="38">
        <v>1</v>
      </c>
      <c r="I343" s="32">
        <f>F343*G343*H343</f>
        <v>51321.299999999996</v>
      </c>
      <c r="J343" s="34">
        <v>1.71</v>
      </c>
      <c r="K343" s="49">
        <f>I343*J343</f>
        <v>87759.422999999995</v>
      </c>
      <c r="L343" s="32"/>
      <c r="M343" s="32"/>
      <c r="N343" s="32">
        <v>10</v>
      </c>
      <c r="O343" s="32">
        <f>K343*N343/100</f>
        <v>8775.9423000000006</v>
      </c>
      <c r="P343" s="32"/>
      <c r="Q343" s="32"/>
      <c r="R343" s="32"/>
      <c r="S343" s="32"/>
      <c r="T343" s="32">
        <v>30</v>
      </c>
      <c r="U343" s="32">
        <f>F343*H343*T343/100</f>
        <v>5309.1</v>
      </c>
      <c r="V343" s="32"/>
      <c r="W343" s="32"/>
      <c r="X343" s="32">
        <f>W343+S343+U343+Q343+O343+M343</f>
        <v>14085.042300000001</v>
      </c>
      <c r="Y343" s="32">
        <f t="shared" ref="Y343:Y347" si="185">K343+X343</f>
        <v>101844.4653</v>
      </c>
      <c r="Z343" s="34">
        <v>1.1499999999999999</v>
      </c>
      <c r="AA343" s="32">
        <f>Y343*Z343</f>
        <v>117121.13509499999</v>
      </c>
      <c r="AB343" s="39">
        <f>H343</f>
        <v>1</v>
      </c>
      <c r="AC343" s="40">
        <f>K343</f>
        <v>87759.422999999995</v>
      </c>
    </row>
    <row r="344" spans="1:29" s="26" customFormat="1" ht="17.850000000000001" customHeight="1">
      <c r="A344" s="28">
        <v>2</v>
      </c>
      <c r="B344" s="29" t="s">
        <v>358</v>
      </c>
      <c r="C344" s="30">
        <v>4</v>
      </c>
      <c r="D344" s="34"/>
      <c r="E344" s="32"/>
      <c r="F344" s="30">
        <v>17697</v>
      </c>
      <c r="G344" s="34">
        <v>2.9</v>
      </c>
      <c r="H344" s="38">
        <v>0.5</v>
      </c>
      <c r="I344" s="32">
        <f>F344*G344*H344</f>
        <v>25660.649999999998</v>
      </c>
      <c r="J344" s="34">
        <v>1.71</v>
      </c>
      <c r="K344" s="49">
        <f>I344*J344</f>
        <v>43879.711499999998</v>
      </c>
      <c r="L344" s="32"/>
      <c r="M344" s="32"/>
      <c r="N344" s="32">
        <v>10</v>
      </c>
      <c r="O344" s="32">
        <f>K344*N344/100</f>
        <v>4387.9711500000003</v>
      </c>
      <c r="P344" s="32"/>
      <c r="Q344" s="32"/>
      <c r="R344" s="32"/>
      <c r="S344" s="32"/>
      <c r="T344" s="32">
        <v>30</v>
      </c>
      <c r="U344" s="32">
        <f>F344*H344*T344/100</f>
        <v>2654.55</v>
      </c>
      <c r="V344" s="32"/>
      <c r="W344" s="32"/>
      <c r="X344" s="32">
        <f>W344+S344+U344+Q344+O344+M344</f>
        <v>7042.5211500000005</v>
      </c>
      <c r="Y344" s="32">
        <f t="shared" si="185"/>
        <v>50922.232649999998</v>
      </c>
      <c r="Z344" s="34">
        <v>1.1499999999999999</v>
      </c>
      <c r="AA344" s="32">
        <f>Y344*Z344</f>
        <v>58560.567547499995</v>
      </c>
      <c r="AB344" s="39">
        <f>H344</f>
        <v>0.5</v>
      </c>
      <c r="AC344" s="40">
        <f>K344</f>
        <v>43879.711499999998</v>
      </c>
    </row>
    <row r="345" spans="1:29" s="26" customFormat="1" ht="17.850000000000001" customHeight="1">
      <c r="A345" s="28">
        <v>3</v>
      </c>
      <c r="B345" s="29" t="s">
        <v>203</v>
      </c>
      <c r="C345" s="30">
        <v>4</v>
      </c>
      <c r="D345" s="34"/>
      <c r="E345" s="32"/>
      <c r="F345" s="30">
        <v>17697</v>
      </c>
      <c r="G345" s="34">
        <v>2.9</v>
      </c>
      <c r="H345" s="38">
        <v>1</v>
      </c>
      <c r="I345" s="32">
        <f>F345*G345*H345</f>
        <v>51321.299999999996</v>
      </c>
      <c r="J345" s="34">
        <v>1.71</v>
      </c>
      <c r="K345" s="49">
        <f>I345*J345</f>
        <v>87759.422999999995</v>
      </c>
      <c r="L345" s="32"/>
      <c r="M345" s="32"/>
      <c r="N345" s="32">
        <v>10</v>
      </c>
      <c r="O345" s="32">
        <f>K345*N345/100</f>
        <v>8775.9423000000006</v>
      </c>
      <c r="P345" s="32"/>
      <c r="Q345" s="32"/>
      <c r="R345" s="32"/>
      <c r="S345" s="32"/>
      <c r="T345" s="32">
        <v>30</v>
      </c>
      <c r="U345" s="32">
        <f>F345*H345*T345/100</f>
        <v>5309.1</v>
      </c>
      <c r="V345" s="32"/>
      <c r="W345" s="32"/>
      <c r="X345" s="32">
        <f>W345+S345+U345+Q345+O345+M345</f>
        <v>14085.042300000001</v>
      </c>
      <c r="Y345" s="32">
        <f t="shared" si="185"/>
        <v>101844.4653</v>
      </c>
      <c r="Z345" s="34">
        <v>1.1499999999999999</v>
      </c>
      <c r="AA345" s="32">
        <f>Y345*Z345</f>
        <v>117121.13509499999</v>
      </c>
      <c r="AB345" s="39">
        <f>H345</f>
        <v>1</v>
      </c>
      <c r="AC345" s="40">
        <f>K345</f>
        <v>87759.422999999995</v>
      </c>
    </row>
    <row r="346" spans="1:29" s="26" customFormat="1" ht="17.850000000000001" customHeight="1">
      <c r="A346" s="28">
        <v>4</v>
      </c>
      <c r="B346" s="29" t="s">
        <v>204</v>
      </c>
      <c r="C346" s="30">
        <v>4</v>
      </c>
      <c r="D346" s="34"/>
      <c r="E346" s="32"/>
      <c r="F346" s="30">
        <v>17697</v>
      </c>
      <c r="G346" s="34">
        <v>2.9</v>
      </c>
      <c r="H346" s="38">
        <v>0.5</v>
      </c>
      <c r="I346" s="32">
        <f>F346*G346*H346</f>
        <v>25660.649999999998</v>
      </c>
      <c r="J346" s="34">
        <v>1.71</v>
      </c>
      <c r="K346" s="49">
        <f>I346*J346</f>
        <v>43879.711499999998</v>
      </c>
      <c r="L346" s="32"/>
      <c r="M346" s="32"/>
      <c r="N346" s="32">
        <v>10</v>
      </c>
      <c r="O346" s="32">
        <f>K346*N346/100</f>
        <v>4387.9711500000003</v>
      </c>
      <c r="P346" s="32"/>
      <c r="Q346" s="32"/>
      <c r="R346" s="32"/>
      <c r="S346" s="32"/>
      <c r="T346" s="32"/>
      <c r="U346" s="32"/>
      <c r="V346" s="32"/>
      <c r="W346" s="32"/>
      <c r="X346" s="32">
        <f>W346+S346+U346+Q346+O346+M346</f>
        <v>4387.9711500000003</v>
      </c>
      <c r="Y346" s="32">
        <f t="shared" si="185"/>
        <v>48267.682649999995</v>
      </c>
      <c r="Z346" s="31">
        <v>1</v>
      </c>
      <c r="AA346" s="32">
        <f>Y346*Z346</f>
        <v>48267.682649999995</v>
      </c>
      <c r="AB346" s="39">
        <f>H346</f>
        <v>0.5</v>
      </c>
      <c r="AC346" s="40">
        <f>K346</f>
        <v>43879.711499999998</v>
      </c>
    </row>
    <row r="347" spans="1:29" s="26" customFormat="1" ht="17.850000000000001" customHeight="1">
      <c r="A347" s="28">
        <v>5</v>
      </c>
      <c r="B347" s="29" t="s">
        <v>202</v>
      </c>
      <c r="C347" s="30">
        <v>4</v>
      </c>
      <c r="D347" s="34"/>
      <c r="E347" s="32"/>
      <c r="F347" s="30">
        <v>17697</v>
      </c>
      <c r="G347" s="34">
        <v>2.9</v>
      </c>
      <c r="H347" s="33">
        <v>0.25</v>
      </c>
      <c r="I347" s="32">
        <f>F347*G347*H347</f>
        <v>12830.324999999999</v>
      </c>
      <c r="J347" s="34">
        <v>1.71</v>
      </c>
      <c r="K347" s="49">
        <f>I347*J347</f>
        <v>21939.855749999999</v>
      </c>
      <c r="L347" s="32"/>
      <c r="M347" s="32"/>
      <c r="N347" s="32">
        <v>10</v>
      </c>
      <c r="O347" s="32">
        <f>K347*N347/100</f>
        <v>2193.9855750000002</v>
      </c>
      <c r="P347" s="32"/>
      <c r="Q347" s="32"/>
      <c r="R347" s="32"/>
      <c r="S347" s="32"/>
      <c r="T347" s="32"/>
      <c r="U347" s="32"/>
      <c r="V347" s="32"/>
      <c r="W347" s="32"/>
      <c r="X347" s="32">
        <f>W347+S347+U347+Q347+O347+M347</f>
        <v>2193.9855750000002</v>
      </c>
      <c r="Y347" s="32">
        <f t="shared" si="185"/>
        <v>24133.841324999998</v>
      </c>
      <c r="Z347" s="31">
        <v>1</v>
      </c>
      <c r="AA347" s="32">
        <f>Y347*Z347</f>
        <v>24133.841324999998</v>
      </c>
      <c r="AB347" s="36">
        <f>H347</f>
        <v>0.25</v>
      </c>
      <c r="AC347" s="40">
        <f>K347</f>
        <v>21939.855749999999</v>
      </c>
    </row>
    <row r="348" spans="1:29" s="26" customFormat="1" ht="17.850000000000001" customHeight="1">
      <c r="A348" s="28"/>
      <c r="B348" s="41" t="s">
        <v>22</v>
      </c>
      <c r="C348" s="42"/>
      <c r="D348" s="27"/>
      <c r="E348" s="32"/>
      <c r="F348" s="42"/>
      <c r="G348" s="42"/>
      <c r="H348" s="27">
        <f>SUM(H343:H347)</f>
        <v>3.25</v>
      </c>
      <c r="I348" s="73">
        <f>SUM(I343:I347)</f>
        <v>166794.22500000001</v>
      </c>
      <c r="J348" s="45"/>
      <c r="K348" s="73">
        <f>SUM(K343:K347)</f>
        <v>285218.12474999996</v>
      </c>
      <c r="L348" s="45"/>
      <c r="M348" s="73">
        <f>SUM(M343:M347)</f>
        <v>0</v>
      </c>
      <c r="N348" s="45"/>
      <c r="O348" s="73">
        <f>SUM(O343:O347)</f>
        <v>28521.812475000002</v>
      </c>
      <c r="P348" s="45"/>
      <c r="Q348" s="73">
        <f>SUM(Q343:Q347)</f>
        <v>0</v>
      </c>
      <c r="R348" s="45"/>
      <c r="S348" s="73">
        <f>SUM(S343:S347)</f>
        <v>0</v>
      </c>
      <c r="T348" s="45"/>
      <c r="U348" s="73">
        <f>SUM(U343:U347)</f>
        <v>13272.75</v>
      </c>
      <c r="V348" s="45"/>
      <c r="W348" s="73">
        <f>SUM(W343:W347)</f>
        <v>0</v>
      </c>
      <c r="X348" s="73">
        <f>SUM(X343:X347)</f>
        <v>41794.562474999999</v>
      </c>
      <c r="Y348" s="73">
        <f>SUM(Y343:Y347)</f>
        <v>327012.68722499994</v>
      </c>
      <c r="Z348" s="45"/>
      <c r="AA348" s="73">
        <f>SUM(AA343:AA347)</f>
        <v>365204.36171249993</v>
      </c>
      <c r="AB348" s="27">
        <f>SUM(AB343:AB347)</f>
        <v>3.25</v>
      </c>
      <c r="AC348" s="82">
        <f>SUM(AC343:AC347)</f>
        <v>285218.12474999996</v>
      </c>
    </row>
    <row r="349" spans="1:29" s="26" customFormat="1" ht="17.850000000000001" customHeight="1">
      <c r="A349" s="257" t="s">
        <v>34</v>
      </c>
      <c r="B349" s="258"/>
      <c r="C349" s="258"/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  <c r="AA349" s="258"/>
      <c r="AB349" s="258"/>
      <c r="AC349" s="259"/>
    </row>
    <row r="350" spans="1:29" s="26" customFormat="1" ht="17.850000000000001" customHeight="1">
      <c r="A350" s="28">
        <v>1</v>
      </c>
      <c r="B350" s="29" t="s">
        <v>325</v>
      </c>
      <c r="C350" s="30" t="s">
        <v>256</v>
      </c>
      <c r="D350" s="31">
        <v>10.7</v>
      </c>
      <c r="E350" s="32"/>
      <c r="F350" s="30">
        <v>17697</v>
      </c>
      <c r="G350" s="30">
        <v>4.38</v>
      </c>
      <c r="H350" s="38">
        <v>1</v>
      </c>
      <c r="I350" s="32">
        <f>F350*G350*H350</f>
        <v>77512.86</v>
      </c>
      <c r="J350" s="34">
        <v>1.71</v>
      </c>
      <c r="K350" s="49">
        <f>I350*J350</f>
        <v>132546.99059999999</v>
      </c>
      <c r="L350" s="32">
        <v>25</v>
      </c>
      <c r="M350" s="32">
        <f>K350*L350/100</f>
        <v>33136.747649999998</v>
      </c>
      <c r="N350" s="32">
        <v>10</v>
      </c>
      <c r="O350" s="32">
        <f>K350*N350/100</f>
        <v>13254.699059999999</v>
      </c>
      <c r="P350" s="32"/>
      <c r="Q350" s="32"/>
      <c r="R350" s="32"/>
      <c r="S350" s="32"/>
      <c r="T350" s="32"/>
      <c r="U350" s="32"/>
      <c r="V350" s="32"/>
      <c r="W350" s="32"/>
      <c r="X350" s="32">
        <f>W350+S350+U350+Q350+O350+M350</f>
        <v>46391.446709999997</v>
      </c>
      <c r="Y350" s="32">
        <f t="shared" ref="Y350:Y352" si="186">K350+X350</f>
        <v>178938.43730999998</v>
      </c>
      <c r="Z350" s="34">
        <v>1.1499999999999999</v>
      </c>
      <c r="AA350" s="32">
        <f>Y350*Z350</f>
        <v>205779.20290649997</v>
      </c>
      <c r="AB350" s="39">
        <v>1</v>
      </c>
      <c r="AC350" s="40">
        <f>K350</f>
        <v>132546.99059999999</v>
      </c>
    </row>
    <row r="351" spans="1:29" s="26" customFormat="1" ht="17.850000000000001" customHeight="1">
      <c r="A351" s="28">
        <v>2</v>
      </c>
      <c r="B351" s="29" t="s">
        <v>326</v>
      </c>
      <c r="C351" s="30" t="s">
        <v>173</v>
      </c>
      <c r="D351" s="31">
        <v>8.6999999999999993</v>
      </c>
      <c r="E351" s="32"/>
      <c r="F351" s="30">
        <v>17697</v>
      </c>
      <c r="G351" s="30">
        <v>3.12</v>
      </c>
      <c r="H351" s="38">
        <v>1</v>
      </c>
      <c r="I351" s="32">
        <f>F351*G351*H351</f>
        <v>55214.64</v>
      </c>
      <c r="J351" s="34">
        <v>1.71</v>
      </c>
      <c r="K351" s="49">
        <f>I351*J351</f>
        <v>94417.034400000004</v>
      </c>
      <c r="L351" s="32"/>
      <c r="M351" s="32"/>
      <c r="N351" s="32">
        <v>10</v>
      </c>
      <c r="O351" s="32">
        <f>K351*N351/100</f>
        <v>9441.7034400000011</v>
      </c>
      <c r="P351" s="32"/>
      <c r="Q351" s="32"/>
      <c r="R351" s="32"/>
      <c r="S351" s="32"/>
      <c r="T351" s="32"/>
      <c r="U351" s="32"/>
      <c r="V351" s="32"/>
      <c r="W351" s="32"/>
      <c r="X351" s="32">
        <f>W351+S351+U351+Q351+O351+M351</f>
        <v>9441.7034400000011</v>
      </c>
      <c r="Y351" s="32">
        <f t="shared" si="186"/>
        <v>103858.73784</v>
      </c>
      <c r="Z351" s="34">
        <v>1.1499999999999999</v>
      </c>
      <c r="AA351" s="32">
        <f>Y351*Z351</f>
        <v>119437.548516</v>
      </c>
      <c r="AB351" s="39">
        <v>1</v>
      </c>
      <c r="AC351" s="40">
        <f>K351</f>
        <v>94417.034400000004</v>
      </c>
    </row>
    <row r="352" spans="1:29" s="26" customFormat="1" ht="17.850000000000001" customHeight="1">
      <c r="A352" s="28">
        <v>3</v>
      </c>
      <c r="B352" s="29" t="s">
        <v>172</v>
      </c>
      <c r="C352" s="30">
        <v>4</v>
      </c>
      <c r="D352" s="34"/>
      <c r="E352" s="34" t="s">
        <v>232</v>
      </c>
      <c r="F352" s="30">
        <v>17697</v>
      </c>
      <c r="G352" s="34">
        <v>2.9</v>
      </c>
      <c r="H352" s="31">
        <v>1</v>
      </c>
      <c r="I352" s="32">
        <f>F352*G352*H352</f>
        <v>51321.299999999996</v>
      </c>
      <c r="J352" s="34">
        <v>1.71</v>
      </c>
      <c r="K352" s="49">
        <f>I352*J352</f>
        <v>87759.422999999995</v>
      </c>
      <c r="L352" s="32"/>
      <c r="M352" s="32"/>
      <c r="N352" s="32">
        <v>10</v>
      </c>
      <c r="O352" s="32">
        <f>K352*N352/100</f>
        <v>8775.9423000000006</v>
      </c>
      <c r="P352" s="32"/>
      <c r="Q352" s="32"/>
      <c r="R352" s="32"/>
      <c r="S352" s="32"/>
      <c r="T352" s="32"/>
      <c r="U352" s="32"/>
      <c r="V352" s="32">
        <v>20</v>
      </c>
      <c r="W352" s="32">
        <f>(F352*V352)/100</f>
        <v>3539.4</v>
      </c>
      <c r="X352" s="32">
        <f>W352+S352+U352+Q352+O352+M352</f>
        <v>12315.3423</v>
      </c>
      <c r="Y352" s="32">
        <f t="shared" si="186"/>
        <v>100074.7653</v>
      </c>
      <c r="Z352" s="50">
        <v>1.7350000000000001</v>
      </c>
      <c r="AA352" s="32">
        <f>Y352*Z352</f>
        <v>173629.71779550001</v>
      </c>
      <c r="AB352" s="39">
        <v>1</v>
      </c>
      <c r="AC352" s="40">
        <f>K352</f>
        <v>87759.422999999995</v>
      </c>
    </row>
    <row r="353" spans="1:29" s="26" customFormat="1" ht="17.850000000000001" customHeight="1">
      <c r="A353" s="28"/>
      <c r="B353" s="41" t="s">
        <v>22</v>
      </c>
      <c r="C353" s="42"/>
      <c r="D353" s="27"/>
      <c r="E353" s="32"/>
      <c r="F353" s="42"/>
      <c r="G353" s="42"/>
      <c r="H353" s="70">
        <f>SUM(H350:H352)</f>
        <v>3</v>
      </c>
      <c r="I353" s="73">
        <f>SUM(I350:I352)</f>
        <v>184048.8</v>
      </c>
      <c r="J353" s="45"/>
      <c r="K353" s="73">
        <f>SUM(K350:K352)</f>
        <v>314723.44799999997</v>
      </c>
      <c r="L353" s="45"/>
      <c r="M353" s="73">
        <f>SUM(M350:M352)</f>
        <v>33136.747649999998</v>
      </c>
      <c r="N353" s="45"/>
      <c r="O353" s="73">
        <f>SUM(O350:O352)</f>
        <v>31472.344799999999</v>
      </c>
      <c r="P353" s="45"/>
      <c r="Q353" s="73">
        <f>SUM(Q350:Q352)</f>
        <v>0</v>
      </c>
      <c r="R353" s="45"/>
      <c r="S353" s="73">
        <f>SUM(S350:S352)</f>
        <v>0</v>
      </c>
      <c r="T353" s="45"/>
      <c r="U353" s="73">
        <f>SUM(U350:U352)</f>
        <v>0</v>
      </c>
      <c r="V353" s="45"/>
      <c r="W353" s="73">
        <f>SUM(W350:W352)</f>
        <v>3539.4</v>
      </c>
      <c r="X353" s="73">
        <f>SUM(X350:X352)</f>
        <v>68148.492450000005</v>
      </c>
      <c r="Y353" s="73">
        <f>SUM(Y350:Y352)</f>
        <v>382871.94044999999</v>
      </c>
      <c r="Z353" s="45"/>
      <c r="AA353" s="73">
        <f>SUM(AA350:AA352)</f>
        <v>498846.46921799995</v>
      </c>
      <c r="AB353" s="51">
        <f>SUM(AB350:AB352)</f>
        <v>3</v>
      </c>
      <c r="AC353" s="82">
        <f>SUM(AC350:AC352)</f>
        <v>314723.44799999997</v>
      </c>
    </row>
    <row r="354" spans="1:29" s="26" customFormat="1" ht="17.850000000000001" customHeight="1" thickBot="1">
      <c r="A354" s="52"/>
      <c r="B354" s="53" t="s">
        <v>90</v>
      </c>
      <c r="C354" s="54"/>
      <c r="D354" s="54"/>
      <c r="E354" s="55"/>
      <c r="F354" s="56"/>
      <c r="G354" s="56"/>
      <c r="H354" s="80">
        <f>H327+H341+H348+H353</f>
        <v>18.75</v>
      </c>
      <c r="I354" s="93">
        <f>I327+I341+I348+I353</f>
        <v>1233790.5975000001</v>
      </c>
      <c r="J354" s="58"/>
      <c r="K354" s="93">
        <f>K327+K341+K348+K353</f>
        <v>2851241.5367999994</v>
      </c>
      <c r="L354" s="58"/>
      <c r="M354" s="93">
        <f>M327+M341+M348+M353</f>
        <v>595961.73866249993</v>
      </c>
      <c r="N354" s="58"/>
      <c r="O354" s="93">
        <f>O327+O341+O348+O353</f>
        <v>285124.15368000005</v>
      </c>
      <c r="P354" s="58"/>
      <c r="Q354" s="93">
        <f>Q327+Q341+Q348+Q353</f>
        <v>0</v>
      </c>
      <c r="R354" s="58"/>
      <c r="S354" s="93">
        <f>S327+S341+S348+S353</f>
        <v>269879.25</v>
      </c>
      <c r="T354" s="58"/>
      <c r="U354" s="93">
        <f>U327+U341+U348+U353</f>
        <v>13272.75</v>
      </c>
      <c r="V354" s="58"/>
      <c r="W354" s="93">
        <f>W327+W341+W348+W353</f>
        <v>3539.4</v>
      </c>
      <c r="X354" s="93">
        <f>X327+X341+X348+X353</f>
        <v>1167777.2923425001</v>
      </c>
      <c r="Y354" s="93">
        <f>Y327+Y341+Y348+Y353</f>
        <v>4019018.8291425002</v>
      </c>
      <c r="Z354" s="58"/>
      <c r="AA354" s="93">
        <f>AA327+AA341+AA348+AA353</f>
        <v>4173185.0323979999</v>
      </c>
      <c r="AB354" s="60">
        <f>AB327+AB341+AB348+AB353</f>
        <v>17</v>
      </c>
      <c r="AC354" s="94">
        <f>AC327+AC341+AC348+AC353</f>
        <v>2541567.0428999998</v>
      </c>
    </row>
    <row r="355" spans="1:29" s="26" customFormat="1" ht="17.850000000000001" customHeight="1" thickBot="1">
      <c r="A355" s="290"/>
      <c r="B355" s="291"/>
      <c r="C355" s="291"/>
      <c r="D355" s="291"/>
      <c r="E355" s="291"/>
      <c r="F355" s="291"/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  <c r="AA355" s="291"/>
      <c r="AB355" s="291"/>
      <c r="AC355" s="291"/>
    </row>
    <row r="356" spans="1:29" s="26" customFormat="1" ht="17.850000000000001" customHeight="1">
      <c r="A356" s="262" t="s">
        <v>205</v>
      </c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3"/>
      <c r="V356" s="263"/>
      <c r="W356" s="263"/>
      <c r="X356" s="263"/>
      <c r="Y356" s="263"/>
      <c r="Z356" s="263"/>
      <c r="AA356" s="263"/>
      <c r="AB356" s="263"/>
      <c r="AC356" s="264"/>
    </row>
    <row r="357" spans="1:29" s="26" customFormat="1" ht="17.850000000000001" customHeight="1">
      <c r="A357" s="268" t="s">
        <v>14</v>
      </c>
      <c r="B357" s="269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  <c r="AA357" s="269"/>
      <c r="AB357" s="269"/>
      <c r="AC357" s="270"/>
    </row>
    <row r="358" spans="1:29" s="26" customFormat="1" ht="17.850000000000001" customHeight="1">
      <c r="A358" s="28">
        <v>1</v>
      </c>
      <c r="B358" s="29" t="s">
        <v>176</v>
      </c>
      <c r="C358" s="30" t="s">
        <v>55</v>
      </c>
      <c r="D358" s="30">
        <v>2.5</v>
      </c>
      <c r="E358" s="32"/>
      <c r="F358" s="30">
        <v>17697</v>
      </c>
      <c r="G358" s="30">
        <v>4.75</v>
      </c>
      <c r="H358" s="33">
        <v>0.25</v>
      </c>
      <c r="I358" s="32">
        <f>F358*G358*H358</f>
        <v>21015.1875</v>
      </c>
      <c r="J358" s="34">
        <v>3.42</v>
      </c>
      <c r="K358" s="32">
        <f>I358*J358</f>
        <v>71871.941250000003</v>
      </c>
      <c r="L358" s="32">
        <v>25</v>
      </c>
      <c r="M358" s="32">
        <f>K358*L358/100</f>
        <v>17967.985312500001</v>
      </c>
      <c r="N358" s="32">
        <v>10</v>
      </c>
      <c r="O358" s="32">
        <f>K358*N358/100</f>
        <v>7187.1941250000009</v>
      </c>
      <c r="P358" s="32"/>
      <c r="Q358" s="32"/>
      <c r="R358" s="35"/>
      <c r="S358" s="32"/>
      <c r="T358" s="35"/>
      <c r="U358" s="32"/>
      <c r="V358" s="35"/>
      <c r="W358" s="35"/>
      <c r="X358" s="32">
        <f>W358+S358+U358+Q358+O358+M358</f>
        <v>25155.179437500003</v>
      </c>
      <c r="Y358" s="32">
        <f t="shared" ref="Y358:Y361" si="187">K358+X358</f>
        <v>97027.120687500006</v>
      </c>
      <c r="Z358" s="34"/>
      <c r="AA358" s="32">
        <f>Y358</f>
        <v>97027.120687500006</v>
      </c>
      <c r="AB358" s="36"/>
      <c r="AC358" s="37"/>
    </row>
    <row r="359" spans="1:29" s="26" customFormat="1" ht="17.850000000000001" customHeight="1">
      <c r="A359" s="28">
        <v>2</v>
      </c>
      <c r="B359" s="29" t="s">
        <v>177</v>
      </c>
      <c r="C359" s="30" t="s">
        <v>21</v>
      </c>
      <c r="D359" s="97" t="s">
        <v>470</v>
      </c>
      <c r="E359" s="32"/>
      <c r="F359" s="30">
        <v>17697</v>
      </c>
      <c r="G359" s="30">
        <v>4.3499999999999996</v>
      </c>
      <c r="H359" s="38">
        <v>1</v>
      </c>
      <c r="I359" s="32">
        <f>F359*G359*H359</f>
        <v>76981.95</v>
      </c>
      <c r="J359" s="34">
        <v>3.42</v>
      </c>
      <c r="K359" s="32">
        <f>I359*J359</f>
        <v>263278.26899999997</v>
      </c>
      <c r="L359" s="32">
        <v>25</v>
      </c>
      <c r="M359" s="32">
        <f>K359*L359/100</f>
        <v>65819.567249999993</v>
      </c>
      <c r="N359" s="32">
        <v>10</v>
      </c>
      <c r="O359" s="32">
        <f>K359*N359/100</f>
        <v>26327.826899999996</v>
      </c>
      <c r="P359" s="32"/>
      <c r="Q359" s="32"/>
      <c r="R359" s="35">
        <v>200</v>
      </c>
      <c r="S359" s="32">
        <f>R359*F359*H359/100</f>
        <v>35394</v>
      </c>
      <c r="T359" s="35"/>
      <c r="U359" s="32"/>
      <c r="V359" s="35"/>
      <c r="W359" s="35"/>
      <c r="X359" s="32">
        <f>W359+S359+U359+Q359+O359+M359</f>
        <v>127541.39414999999</v>
      </c>
      <c r="Y359" s="32">
        <f t="shared" si="187"/>
        <v>390819.66314999998</v>
      </c>
      <c r="Z359" s="34"/>
      <c r="AA359" s="32">
        <f>Y359</f>
        <v>390819.66314999998</v>
      </c>
      <c r="AB359" s="36"/>
      <c r="AC359" s="40"/>
    </row>
    <row r="360" spans="1:29" s="26" customFormat="1" ht="17.850000000000001" customHeight="1">
      <c r="A360" s="28">
        <v>3</v>
      </c>
      <c r="B360" s="29" t="s">
        <v>177</v>
      </c>
      <c r="C360" s="30" t="s">
        <v>21</v>
      </c>
      <c r="D360" s="31">
        <v>2.5</v>
      </c>
      <c r="E360" s="32"/>
      <c r="F360" s="30">
        <v>17697</v>
      </c>
      <c r="G360" s="30">
        <v>4.21</v>
      </c>
      <c r="H360" s="38">
        <v>1</v>
      </c>
      <c r="I360" s="32">
        <f>F360*G360*H360</f>
        <v>74504.37</v>
      </c>
      <c r="J360" s="34">
        <v>3.42</v>
      </c>
      <c r="K360" s="32">
        <f>I360*J360</f>
        <v>254804.94539999997</v>
      </c>
      <c r="L360" s="32">
        <v>25</v>
      </c>
      <c r="M360" s="32">
        <f>K360*L360/100</f>
        <v>63701.236349999992</v>
      </c>
      <c r="N360" s="32">
        <v>10</v>
      </c>
      <c r="O360" s="32">
        <f>K360*N360/100</f>
        <v>25480.49454</v>
      </c>
      <c r="P360" s="32"/>
      <c r="Q360" s="32"/>
      <c r="R360" s="35">
        <v>200</v>
      </c>
      <c r="S360" s="32">
        <f>R360*F360*H360/100</f>
        <v>35394</v>
      </c>
      <c r="T360" s="35"/>
      <c r="U360" s="32"/>
      <c r="V360" s="32"/>
      <c r="W360" s="32"/>
      <c r="X360" s="32">
        <f>W360+S360+U360+Q360+O360+M360</f>
        <v>124575.73088999999</v>
      </c>
      <c r="Y360" s="32">
        <f t="shared" si="187"/>
        <v>379380.67628999997</v>
      </c>
      <c r="Z360" s="34"/>
      <c r="AA360" s="32">
        <f>Y360</f>
        <v>379380.67628999997</v>
      </c>
      <c r="AB360" s="39">
        <v>1</v>
      </c>
      <c r="AC360" s="40">
        <f>K360</f>
        <v>254804.94539999997</v>
      </c>
    </row>
    <row r="361" spans="1:29" s="26" customFormat="1" ht="17.850000000000001" customHeight="1">
      <c r="A361" s="28">
        <v>4</v>
      </c>
      <c r="B361" s="29" t="s">
        <v>471</v>
      </c>
      <c r="C361" s="30" t="s">
        <v>21</v>
      </c>
      <c r="D361" s="31">
        <v>2.5</v>
      </c>
      <c r="E361" s="32"/>
      <c r="F361" s="30">
        <v>17697</v>
      </c>
      <c r="G361" s="30">
        <v>4.21</v>
      </c>
      <c r="H361" s="33">
        <v>0.25</v>
      </c>
      <c r="I361" s="32">
        <f>F361*G361*H361</f>
        <v>18626.092499999999</v>
      </c>
      <c r="J361" s="34">
        <v>3.42</v>
      </c>
      <c r="K361" s="32">
        <f>I361*J361</f>
        <v>63701.236349999992</v>
      </c>
      <c r="L361" s="32">
        <v>25</v>
      </c>
      <c r="M361" s="32">
        <f>K361*L361/100</f>
        <v>15925.309087499998</v>
      </c>
      <c r="N361" s="32">
        <v>10</v>
      </c>
      <c r="O361" s="32">
        <f>K361*N361/100</f>
        <v>6370.1236349999999</v>
      </c>
      <c r="P361" s="32"/>
      <c r="Q361" s="32"/>
      <c r="R361" s="35"/>
      <c r="S361" s="32"/>
      <c r="T361" s="35"/>
      <c r="U361" s="32"/>
      <c r="V361" s="32"/>
      <c r="W361" s="32"/>
      <c r="X361" s="32">
        <f>W361+S361+U361+Q361+O361+M361</f>
        <v>22295.432722499998</v>
      </c>
      <c r="Y361" s="32">
        <f t="shared" si="187"/>
        <v>85996.669072499993</v>
      </c>
      <c r="Z361" s="34"/>
      <c r="AA361" s="32">
        <f>Y361</f>
        <v>85996.669072499993</v>
      </c>
      <c r="AB361" s="39"/>
      <c r="AC361" s="37"/>
    </row>
    <row r="362" spans="1:29" s="26" customFormat="1" ht="17.850000000000001" customHeight="1">
      <c r="A362" s="28"/>
      <c r="B362" s="41" t="s">
        <v>22</v>
      </c>
      <c r="C362" s="42"/>
      <c r="D362" s="27"/>
      <c r="E362" s="32"/>
      <c r="F362" s="42"/>
      <c r="G362" s="42"/>
      <c r="H362" s="46">
        <f>SUM(H358:H361)</f>
        <v>2.5</v>
      </c>
      <c r="I362" s="73">
        <f>SUM(I358:I361)</f>
        <v>191127.6</v>
      </c>
      <c r="J362" s="45"/>
      <c r="K362" s="73">
        <f>SUM(K358:K361)</f>
        <v>653656.39199999999</v>
      </c>
      <c r="L362" s="45"/>
      <c r="M362" s="73">
        <f>SUM(M358:M361)</f>
        <v>163414.098</v>
      </c>
      <c r="N362" s="45"/>
      <c r="O362" s="73">
        <f>SUM(O358:O361)</f>
        <v>65365.639199999991</v>
      </c>
      <c r="P362" s="45"/>
      <c r="Q362" s="73">
        <f>SUM(Q358:Q361)</f>
        <v>0</v>
      </c>
      <c r="R362" s="45"/>
      <c r="S362" s="73">
        <f>SUM(S358:S361)</f>
        <v>70788</v>
      </c>
      <c r="T362" s="45"/>
      <c r="U362" s="73">
        <f>SUM(U358:U361)</f>
        <v>0</v>
      </c>
      <c r="V362" s="45"/>
      <c r="W362" s="73">
        <f>SUM(W358:W361)</f>
        <v>0</v>
      </c>
      <c r="X362" s="73">
        <f>SUM(X358:X361)</f>
        <v>299567.73719999997</v>
      </c>
      <c r="Y362" s="73">
        <f>SUM(Y358:Y361)</f>
        <v>953224.12919999985</v>
      </c>
      <c r="Z362" s="45"/>
      <c r="AA362" s="73">
        <f>SUM(AA358:AA361)</f>
        <v>953224.12919999985</v>
      </c>
      <c r="AB362" s="68">
        <f>SUM(AB358:AB361)</f>
        <v>1</v>
      </c>
      <c r="AC362" s="82">
        <f>SUM(AC358:AC361)</f>
        <v>254804.94539999997</v>
      </c>
    </row>
    <row r="363" spans="1:29" s="26" customFormat="1" ht="17.850000000000001" customHeight="1">
      <c r="A363" s="287" t="s">
        <v>23</v>
      </c>
      <c r="B363" s="288"/>
      <c r="C363" s="288"/>
      <c r="D363" s="288"/>
      <c r="E363" s="288"/>
      <c r="F363" s="288"/>
      <c r="G363" s="288"/>
      <c r="H363" s="288"/>
      <c r="I363" s="288"/>
      <c r="J363" s="288"/>
      <c r="K363" s="288"/>
      <c r="L363" s="288"/>
      <c r="M363" s="288"/>
      <c r="N363" s="288"/>
      <c r="O363" s="288"/>
      <c r="P363" s="288"/>
      <c r="Q363" s="288"/>
      <c r="R363" s="288"/>
      <c r="S363" s="288"/>
      <c r="T363" s="288"/>
      <c r="U363" s="288"/>
      <c r="V363" s="288"/>
      <c r="W363" s="288"/>
      <c r="X363" s="288"/>
      <c r="Y363" s="288"/>
      <c r="Z363" s="288"/>
      <c r="AA363" s="288"/>
      <c r="AB363" s="288"/>
      <c r="AC363" s="289"/>
    </row>
    <row r="364" spans="1:29" s="26" customFormat="1" ht="17.850000000000001" customHeight="1">
      <c r="A364" s="28">
        <v>1</v>
      </c>
      <c r="B364" s="29" t="s">
        <v>155</v>
      </c>
      <c r="C364" s="30" t="s">
        <v>30</v>
      </c>
      <c r="D364" s="31" t="s">
        <v>20</v>
      </c>
      <c r="E364" s="32" t="s">
        <v>18</v>
      </c>
      <c r="F364" s="30">
        <v>17697</v>
      </c>
      <c r="G364" s="30">
        <v>4.53</v>
      </c>
      <c r="H364" s="38">
        <v>1</v>
      </c>
      <c r="I364" s="32">
        <f>F364*G364*H364</f>
        <v>80167.41</v>
      </c>
      <c r="J364" s="34">
        <v>2.34</v>
      </c>
      <c r="K364" s="32">
        <f>I364*J364</f>
        <v>187591.73939999999</v>
      </c>
      <c r="L364" s="32">
        <v>25</v>
      </c>
      <c r="M364" s="32">
        <f t="shared" ref="M364:M373" si="188">K364*L364/100</f>
        <v>46897.934849999991</v>
      </c>
      <c r="N364" s="32">
        <v>10</v>
      </c>
      <c r="O364" s="32">
        <f t="shared" ref="O364:O373" si="189">K364*N364/100</f>
        <v>18759.173939999997</v>
      </c>
      <c r="P364" s="32"/>
      <c r="Q364" s="32"/>
      <c r="R364" s="35">
        <v>150</v>
      </c>
      <c r="S364" s="32">
        <f>F364*H364*R364/100</f>
        <v>26545.5</v>
      </c>
      <c r="T364" s="32"/>
      <c r="U364" s="32"/>
      <c r="V364" s="32"/>
      <c r="W364" s="32"/>
      <c r="X364" s="32">
        <f t="shared" ref="X364:X373" si="190">W364+S364+U364+Q364+O364+M364</f>
        <v>92202.608789999984</v>
      </c>
      <c r="Y364" s="32">
        <f t="shared" ref="Y364:Y373" si="191">K364+X364</f>
        <v>279794.34818999999</v>
      </c>
      <c r="Z364" s="34"/>
      <c r="AA364" s="32">
        <f t="shared" ref="AA364:AA373" si="192">Y364</f>
        <v>279794.34818999999</v>
      </c>
      <c r="AB364" s="39">
        <v>1</v>
      </c>
      <c r="AC364" s="40">
        <f>K364</f>
        <v>187591.73939999999</v>
      </c>
    </row>
    <row r="365" spans="1:29" s="26" customFormat="1" ht="17.850000000000001" customHeight="1">
      <c r="A365" s="28">
        <v>2</v>
      </c>
      <c r="B365" s="29" t="s">
        <v>321</v>
      </c>
      <c r="C365" s="30" t="s">
        <v>31</v>
      </c>
      <c r="D365" s="34">
        <v>6.11</v>
      </c>
      <c r="E365" s="32"/>
      <c r="F365" s="30">
        <v>17697</v>
      </c>
      <c r="G365" s="30">
        <v>3.49</v>
      </c>
      <c r="H365" s="38">
        <v>1</v>
      </c>
      <c r="I365" s="32">
        <f>F365*G365*H365</f>
        <v>61762.530000000006</v>
      </c>
      <c r="J365" s="34">
        <v>2.34</v>
      </c>
      <c r="K365" s="32">
        <f>I365*J365</f>
        <v>144524.32020000002</v>
      </c>
      <c r="L365" s="32">
        <v>25</v>
      </c>
      <c r="M365" s="32">
        <f t="shared" si="188"/>
        <v>36131.080050000004</v>
      </c>
      <c r="N365" s="32">
        <v>10</v>
      </c>
      <c r="O365" s="32">
        <f t="shared" si="189"/>
        <v>14452.43202</v>
      </c>
      <c r="P365" s="32"/>
      <c r="Q365" s="32"/>
      <c r="R365" s="35">
        <v>150</v>
      </c>
      <c r="S365" s="32">
        <f>F365*H365*R365/100</f>
        <v>26545.5</v>
      </c>
      <c r="T365" s="32"/>
      <c r="U365" s="32"/>
      <c r="V365" s="32"/>
      <c r="W365" s="32"/>
      <c r="X365" s="32">
        <f t="shared" si="190"/>
        <v>77129.012069999997</v>
      </c>
      <c r="Y365" s="32">
        <f t="shared" si="191"/>
        <v>221653.33227000001</v>
      </c>
      <c r="Z365" s="34"/>
      <c r="AA365" s="32">
        <f t="shared" si="192"/>
        <v>221653.33227000001</v>
      </c>
      <c r="AB365" s="39">
        <v>1</v>
      </c>
      <c r="AC365" s="40">
        <f>K365</f>
        <v>144524.32020000002</v>
      </c>
    </row>
    <row r="366" spans="1:29" s="26" customFormat="1" ht="17.850000000000001" customHeight="1">
      <c r="A366" s="28">
        <v>3</v>
      </c>
      <c r="B366" s="29" t="s">
        <v>321</v>
      </c>
      <c r="C366" s="30" t="s">
        <v>31</v>
      </c>
      <c r="D366" s="31" t="s">
        <v>20</v>
      </c>
      <c r="E366" s="32"/>
      <c r="F366" s="30">
        <v>17697</v>
      </c>
      <c r="G366" s="30">
        <v>3.73</v>
      </c>
      <c r="H366" s="38">
        <v>1</v>
      </c>
      <c r="I366" s="32">
        <f>F366*G366*H366</f>
        <v>66009.81</v>
      </c>
      <c r="J366" s="34">
        <v>2.34</v>
      </c>
      <c r="K366" s="32">
        <f>I366*J366</f>
        <v>154462.95539999998</v>
      </c>
      <c r="L366" s="32">
        <v>25</v>
      </c>
      <c r="M366" s="32">
        <f>K366*L366/100</f>
        <v>38615.738849999994</v>
      </c>
      <c r="N366" s="32">
        <v>10</v>
      </c>
      <c r="O366" s="32">
        <f>K366*N366/100</f>
        <v>15446.295539999997</v>
      </c>
      <c r="P366" s="32"/>
      <c r="Q366" s="32"/>
      <c r="R366" s="35">
        <v>150</v>
      </c>
      <c r="S366" s="32">
        <f>F366*H366*R366/100</f>
        <v>26545.5</v>
      </c>
      <c r="T366" s="32"/>
      <c r="U366" s="32"/>
      <c r="V366" s="32"/>
      <c r="W366" s="32"/>
      <c r="X366" s="32">
        <f t="shared" si="190"/>
        <v>80607.534389999986</v>
      </c>
      <c r="Y366" s="32">
        <f t="shared" si="191"/>
        <v>235070.48978999996</v>
      </c>
      <c r="Z366" s="34"/>
      <c r="AA366" s="32">
        <f>Y366</f>
        <v>235070.48978999996</v>
      </c>
      <c r="AB366" s="39">
        <v>1</v>
      </c>
      <c r="AC366" s="40">
        <f>K366</f>
        <v>154462.95539999998</v>
      </c>
    </row>
    <row r="367" spans="1:29" s="26" customFormat="1" ht="17.850000000000001" customHeight="1">
      <c r="A367" s="28">
        <v>4</v>
      </c>
      <c r="B367" s="29" t="s">
        <v>156</v>
      </c>
      <c r="C367" s="30" t="s">
        <v>30</v>
      </c>
      <c r="D367" s="31" t="s">
        <v>20</v>
      </c>
      <c r="E367" s="32" t="s">
        <v>18</v>
      </c>
      <c r="F367" s="30">
        <v>17697</v>
      </c>
      <c r="G367" s="30">
        <v>4.53</v>
      </c>
      <c r="H367" s="38">
        <v>1</v>
      </c>
      <c r="I367" s="32">
        <f>F367*G367*H367</f>
        <v>80167.41</v>
      </c>
      <c r="J367" s="34">
        <v>2.34</v>
      </c>
      <c r="K367" s="32">
        <f>I367*J367</f>
        <v>187591.73939999999</v>
      </c>
      <c r="L367" s="32">
        <v>25</v>
      </c>
      <c r="M367" s="32">
        <f t="shared" si="188"/>
        <v>46897.934849999991</v>
      </c>
      <c r="N367" s="32">
        <v>10</v>
      </c>
      <c r="O367" s="32">
        <f t="shared" si="189"/>
        <v>18759.173939999997</v>
      </c>
      <c r="P367" s="32"/>
      <c r="Q367" s="32"/>
      <c r="R367" s="35">
        <v>150</v>
      </c>
      <c r="S367" s="32">
        <f>F367*H367*R367/100</f>
        <v>26545.5</v>
      </c>
      <c r="T367" s="32"/>
      <c r="U367" s="32"/>
      <c r="V367" s="32"/>
      <c r="W367" s="32"/>
      <c r="X367" s="32">
        <f t="shared" si="190"/>
        <v>92202.608789999984</v>
      </c>
      <c r="Y367" s="32">
        <f t="shared" si="191"/>
        <v>279794.34818999999</v>
      </c>
      <c r="Z367" s="34"/>
      <c r="AA367" s="32">
        <f t="shared" si="192"/>
        <v>279794.34818999999</v>
      </c>
      <c r="AB367" s="39">
        <v>1</v>
      </c>
      <c r="AC367" s="40">
        <f>K367</f>
        <v>187591.73939999999</v>
      </c>
    </row>
    <row r="368" spans="1:29" s="26" customFormat="1" ht="17.850000000000001" customHeight="1">
      <c r="A368" s="28">
        <v>5</v>
      </c>
      <c r="B368" s="29" t="s">
        <v>234</v>
      </c>
      <c r="C368" s="30" t="s">
        <v>31</v>
      </c>
      <c r="D368" s="31" t="s">
        <v>20</v>
      </c>
      <c r="E368" s="32"/>
      <c r="F368" s="30">
        <v>17697</v>
      </c>
      <c r="G368" s="30">
        <v>3.69</v>
      </c>
      <c r="H368" s="38">
        <v>1</v>
      </c>
      <c r="I368" s="32">
        <f t="shared" ref="I368:I373" si="193">F368*G368*H368</f>
        <v>65301.93</v>
      </c>
      <c r="J368" s="34">
        <v>2.34</v>
      </c>
      <c r="K368" s="32">
        <f t="shared" ref="K368:K373" si="194">I368*J368</f>
        <v>152806.51619999998</v>
      </c>
      <c r="L368" s="32">
        <v>25</v>
      </c>
      <c r="M368" s="32">
        <f t="shared" si="188"/>
        <v>38201.629049999996</v>
      </c>
      <c r="N368" s="32">
        <v>10</v>
      </c>
      <c r="O368" s="32">
        <f t="shared" si="189"/>
        <v>15280.651619999997</v>
      </c>
      <c r="P368" s="32"/>
      <c r="Q368" s="32"/>
      <c r="R368" s="35"/>
      <c r="S368" s="32"/>
      <c r="T368" s="35"/>
      <c r="U368" s="32"/>
      <c r="V368" s="32"/>
      <c r="W368" s="32"/>
      <c r="X368" s="32">
        <f t="shared" si="190"/>
        <v>53482.280669999993</v>
      </c>
      <c r="Y368" s="32">
        <f t="shared" si="191"/>
        <v>206288.79686999996</v>
      </c>
      <c r="Z368" s="34"/>
      <c r="AA368" s="32">
        <f t="shared" si="192"/>
        <v>206288.79686999996</v>
      </c>
      <c r="AB368" s="39">
        <v>1</v>
      </c>
      <c r="AC368" s="40">
        <f>K368</f>
        <v>152806.51619999998</v>
      </c>
    </row>
    <row r="369" spans="1:29" s="26" customFormat="1" ht="17.850000000000001" customHeight="1">
      <c r="A369" s="28">
        <v>6</v>
      </c>
      <c r="B369" s="29" t="s">
        <v>379</v>
      </c>
      <c r="C369" s="30" t="s">
        <v>31</v>
      </c>
      <c r="D369" s="31" t="s">
        <v>20</v>
      </c>
      <c r="E369" s="32"/>
      <c r="F369" s="30">
        <v>17697</v>
      </c>
      <c r="G369" s="30">
        <v>3.69</v>
      </c>
      <c r="H369" s="33">
        <v>0.25</v>
      </c>
      <c r="I369" s="32">
        <f t="shared" si="193"/>
        <v>16325.4825</v>
      </c>
      <c r="J369" s="34">
        <v>2.34</v>
      </c>
      <c r="K369" s="32">
        <f t="shared" si="194"/>
        <v>38201.629049999996</v>
      </c>
      <c r="L369" s="32"/>
      <c r="M369" s="32"/>
      <c r="N369" s="32">
        <v>10</v>
      </c>
      <c r="O369" s="32">
        <f t="shared" si="189"/>
        <v>3820.1629049999992</v>
      </c>
      <c r="P369" s="32"/>
      <c r="Q369" s="32"/>
      <c r="R369" s="35"/>
      <c r="S369" s="32"/>
      <c r="T369" s="35"/>
      <c r="U369" s="32"/>
      <c r="V369" s="35"/>
      <c r="W369" s="32"/>
      <c r="X369" s="32">
        <f t="shared" si="190"/>
        <v>3820.1629049999992</v>
      </c>
      <c r="Y369" s="32">
        <f t="shared" si="191"/>
        <v>42021.791954999993</v>
      </c>
      <c r="Z369" s="34"/>
      <c r="AA369" s="32">
        <f t="shared" si="192"/>
        <v>42021.791954999993</v>
      </c>
      <c r="AB369" s="39"/>
      <c r="AC369" s="37"/>
    </row>
    <row r="370" spans="1:29" s="26" customFormat="1" ht="17.850000000000001" customHeight="1">
      <c r="A370" s="28">
        <v>7</v>
      </c>
      <c r="B370" s="29" t="s">
        <v>359</v>
      </c>
      <c r="C370" s="30" t="s">
        <v>31</v>
      </c>
      <c r="D370" s="31">
        <v>3.9</v>
      </c>
      <c r="E370" s="32"/>
      <c r="F370" s="30">
        <v>17697</v>
      </c>
      <c r="G370" s="30">
        <v>3.45</v>
      </c>
      <c r="H370" s="33">
        <v>0.75</v>
      </c>
      <c r="I370" s="32">
        <f t="shared" si="193"/>
        <v>45790.987500000003</v>
      </c>
      <c r="J370" s="34">
        <v>2.34</v>
      </c>
      <c r="K370" s="32">
        <f t="shared" si="194"/>
        <v>107150.91075</v>
      </c>
      <c r="L370" s="32">
        <v>25</v>
      </c>
      <c r="M370" s="32">
        <f t="shared" si="188"/>
        <v>26787.727687499999</v>
      </c>
      <c r="N370" s="32">
        <v>10</v>
      </c>
      <c r="O370" s="32">
        <f t="shared" si="189"/>
        <v>10715.091074999998</v>
      </c>
      <c r="P370" s="32"/>
      <c r="Q370" s="32"/>
      <c r="R370" s="35"/>
      <c r="S370" s="32"/>
      <c r="T370" s="32"/>
      <c r="U370" s="32"/>
      <c r="V370" s="32"/>
      <c r="W370" s="32"/>
      <c r="X370" s="32">
        <f t="shared" si="190"/>
        <v>37502.818762499999</v>
      </c>
      <c r="Y370" s="32">
        <f t="shared" si="191"/>
        <v>144653.72951249999</v>
      </c>
      <c r="Z370" s="34"/>
      <c r="AA370" s="32">
        <f t="shared" si="192"/>
        <v>144653.72951249999</v>
      </c>
      <c r="AB370" s="36">
        <f>H370</f>
        <v>0.75</v>
      </c>
      <c r="AC370" s="40">
        <f>K370</f>
        <v>107150.91075</v>
      </c>
    </row>
    <row r="371" spans="1:29" s="26" customFormat="1" ht="17.850000000000001" customHeight="1">
      <c r="A371" s="28">
        <v>8</v>
      </c>
      <c r="B371" s="29" t="s">
        <v>206</v>
      </c>
      <c r="C371" s="30" t="s">
        <v>31</v>
      </c>
      <c r="D371" s="31">
        <v>24.2</v>
      </c>
      <c r="E371" s="32"/>
      <c r="F371" s="30">
        <v>17697</v>
      </c>
      <c r="G371" s="30">
        <v>3.69</v>
      </c>
      <c r="H371" s="38">
        <v>0.5</v>
      </c>
      <c r="I371" s="32">
        <f t="shared" si="193"/>
        <v>32650.965</v>
      </c>
      <c r="J371" s="34">
        <v>2.34</v>
      </c>
      <c r="K371" s="32">
        <f t="shared" si="194"/>
        <v>76403.258099999992</v>
      </c>
      <c r="L371" s="32">
        <v>25</v>
      </c>
      <c r="M371" s="32">
        <f t="shared" si="188"/>
        <v>19100.814524999998</v>
      </c>
      <c r="N371" s="32">
        <v>10</v>
      </c>
      <c r="O371" s="32">
        <f t="shared" si="189"/>
        <v>7640.3258099999985</v>
      </c>
      <c r="P371" s="32"/>
      <c r="Q371" s="32"/>
      <c r="R371" s="35"/>
      <c r="S371" s="32"/>
      <c r="T371" s="32"/>
      <c r="U371" s="32"/>
      <c r="V371" s="32"/>
      <c r="W371" s="32"/>
      <c r="X371" s="32">
        <f t="shared" si="190"/>
        <v>26741.140334999996</v>
      </c>
      <c r="Y371" s="32">
        <f t="shared" si="191"/>
        <v>103144.39843499998</v>
      </c>
      <c r="Z371" s="34"/>
      <c r="AA371" s="32">
        <f t="shared" si="192"/>
        <v>103144.39843499998</v>
      </c>
      <c r="AB371" s="39">
        <v>0.5</v>
      </c>
      <c r="AC371" s="40">
        <f>K371</f>
        <v>76403.258099999992</v>
      </c>
    </row>
    <row r="372" spans="1:29" s="26" customFormat="1" ht="17.850000000000001" customHeight="1">
      <c r="A372" s="28">
        <v>9</v>
      </c>
      <c r="B372" s="29" t="s">
        <v>360</v>
      </c>
      <c r="C372" s="30" t="s">
        <v>31</v>
      </c>
      <c r="D372" s="31">
        <v>16.3</v>
      </c>
      <c r="E372" s="32"/>
      <c r="F372" s="30">
        <v>17697</v>
      </c>
      <c r="G372" s="30">
        <v>3.65</v>
      </c>
      <c r="H372" s="38">
        <v>1</v>
      </c>
      <c r="I372" s="32">
        <f t="shared" si="193"/>
        <v>64594.049999999996</v>
      </c>
      <c r="J372" s="34">
        <v>2.34</v>
      </c>
      <c r="K372" s="32">
        <f t="shared" si="194"/>
        <v>151150.07699999999</v>
      </c>
      <c r="L372" s="32">
        <v>25</v>
      </c>
      <c r="M372" s="32">
        <f t="shared" si="188"/>
        <v>37787.519249999998</v>
      </c>
      <c r="N372" s="32">
        <v>10</v>
      </c>
      <c r="O372" s="32">
        <f t="shared" si="189"/>
        <v>15115.0077</v>
      </c>
      <c r="P372" s="32"/>
      <c r="Q372" s="32"/>
      <c r="R372" s="35">
        <v>150</v>
      </c>
      <c r="S372" s="32">
        <f>F372*H372*R372/100</f>
        <v>26545.5</v>
      </c>
      <c r="T372" s="32"/>
      <c r="U372" s="32"/>
      <c r="V372" s="32"/>
      <c r="W372" s="32"/>
      <c r="X372" s="32">
        <f t="shared" si="190"/>
        <v>79448.026949999999</v>
      </c>
      <c r="Y372" s="32">
        <f t="shared" si="191"/>
        <v>230598.10394999999</v>
      </c>
      <c r="Z372" s="34"/>
      <c r="AA372" s="32">
        <f t="shared" si="192"/>
        <v>230598.10394999999</v>
      </c>
      <c r="AB372" s="39">
        <v>1</v>
      </c>
      <c r="AC372" s="40">
        <f>K372</f>
        <v>151150.07699999999</v>
      </c>
    </row>
    <row r="373" spans="1:29" s="26" customFormat="1" ht="17.850000000000001" customHeight="1">
      <c r="A373" s="28">
        <v>10</v>
      </c>
      <c r="B373" s="29" t="s">
        <v>361</v>
      </c>
      <c r="C373" s="30" t="s">
        <v>31</v>
      </c>
      <c r="D373" s="31">
        <v>16.3</v>
      </c>
      <c r="E373" s="32"/>
      <c r="F373" s="30">
        <v>17697</v>
      </c>
      <c r="G373" s="30">
        <v>3.65</v>
      </c>
      <c r="H373" s="33">
        <v>0.25</v>
      </c>
      <c r="I373" s="32">
        <f t="shared" si="193"/>
        <v>16148.512499999999</v>
      </c>
      <c r="J373" s="34">
        <v>2.34</v>
      </c>
      <c r="K373" s="32">
        <f t="shared" si="194"/>
        <v>37787.519249999998</v>
      </c>
      <c r="L373" s="32">
        <v>25</v>
      </c>
      <c r="M373" s="32">
        <f t="shared" si="188"/>
        <v>9446.8798124999994</v>
      </c>
      <c r="N373" s="32">
        <v>10</v>
      </c>
      <c r="O373" s="32">
        <f t="shared" si="189"/>
        <v>3778.751925</v>
      </c>
      <c r="P373" s="32"/>
      <c r="Q373" s="32"/>
      <c r="R373" s="35"/>
      <c r="S373" s="32"/>
      <c r="T373" s="32"/>
      <c r="U373" s="32"/>
      <c r="V373" s="32"/>
      <c r="W373" s="32"/>
      <c r="X373" s="32">
        <f t="shared" si="190"/>
        <v>13225.6317375</v>
      </c>
      <c r="Y373" s="32">
        <f t="shared" si="191"/>
        <v>51013.150987499997</v>
      </c>
      <c r="Z373" s="34"/>
      <c r="AA373" s="32">
        <f t="shared" si="192"/>
        <v>51013.150987499997</v>
      </c>
      <c r="AB373" s="30"/>
      <c r="AC373" s="37"/>
    </row>
    <row r="374" spans="1:29" s="26" customFormat="1" ht="17.850000000000001" customHeight="1">
      <c r="A374" s="28"/>
      <c r="B374" s="41" t="s">
        <v>22</v>
      </c>
      <c r="C374" s="42"/>
      <c r="D374" s="27"/>
      <c r="E374" s="32"/>
      <c r="F374" s="42"/>
      <c r="G374" s="42"/>
      <c r="H374" s="27">
        <f>SUM(H364:H373)</f>
        <v>7.75</v>
      </c>
      <c r="I374" s="73">
        <f>SUM(I364:I373)</f>
        <v>528919.08750000002</v>
      </c>
      <c r="J374" s="45"/>
      <c r="K374" s="73">
        <f>SUM(K364:K373)</f>
        <v>1237670.66475</v>
      </c>
      <c r="L374" s="45"/>
      <c r="M374" s="73">
        <f>SUM(M364:M373)</f>
        <v>299867.25892499997</v>
      </c>
      <c r="N374" s="45"/>
      <c r="O374" s="73">
        <f>SUM(O364:O373)</f>
        <v>123767.06647500001</v>
      </c>
      <c r="P374" s="45"/>
      <c r="Q374" s="73">
        <f>SUM(Q364:Q373)</f>
        <v>0</v>
      </c>
      <c r="R374" s="45"/>
      <c r="S374" s="73">
        <f>SUM(S364:S373)</f>
        <v>132727.5</v>
      </c>
      <c r="T374" s="45"/>
      <c r="U374" s="73">
        <f>SUM(U364:U373)</f>
        <v>0</v>
      </c>
      <c r="V374" s="45"/>
      <c r="W374" s="73">
        <f>SUM(W364:W373)</f>
        <v>0</v>
      </c>
      <c r="X374" s="73">
        <f>SUM(X364:X373)</f>
        <v>556361.82539999986</v>
      </c>
      <c r="Y374" s="73">
        <f>SUM(Y364:Y373)</f>
        <v>1794032.4901499997</v>
      </c>
      <c r="Z374" s="45"/>
      <c r="AA374" s="73">
        <f>SUM(AA364:AA373)</f>
        <v>1794032.4901499997</v>
      </c>
      <c r="AB374" s="79">
        <f>SUM(AB364:AB373)</f>
        <v>7.25</v>
      </c>
      <c r="AC374" s="82">
        <f>SUM(AC364:AC373)</f>
        <v>1161681.51645</v>
      </c>
    </row>
    <row r="375" spans="1:29" s="26" customFormat="1" ht="17.850000000000001" customHeight="1">
      <c r="A375" s="265">
        <v>532635.45750000002</v>
      </c>
      <c r="B375" s="266"/>
      <c r="C375" s="266"/>
      <c r="D375" s="266"/>
      <c r="E375" s="266"/>
      <c r="F375" s="266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7"/>
    </row>
    <row r="376" spans="1:29" s="26" customFormat="1" ht="17.850000000000001" customHeight="1">
      <c r="A376" s="28">
        <v>1</v>
      </c>
      <c r="B376" s="29" t="s">
        <v>167</v>
      </c>
      <c r="C376" s="30">
        <v>4</v>
      </c>
      <c r="D376" s="30"/>
      <c r="E376" s="32"/>
      <c r="F376" s="30">
        <v>17697</v>
      </c>
      <c r="G376" s="34">
        <v>2.9</v>
      </c>
      <c r="H376" s="38">
        <v>1</v>
      </c>
      <c r="I376" s="32">
        <f>F376*G376*H376</f>
        <v>51321.299999999996</v>
      </c>
      <c r="J376" s="34">
        <v>1.71</v>
      </c>
      <c r="K376" s="49">
        <f>I376*J376</f>
        <v>87759.422999999995</v>
      </c>
      <c r="L376" s="32"/>
      <c r="M376" s="32"/>
      <c r="N376" s="32">
        <v>10</v>
      </c>
      <c r="O376" s="32">
        <f>K376*N376/100</f>
        <v>8775.9423000000006</v>
      </c>
      <c r="P376" s="32"/>
      <c r="Q376" s="32"/>
      <c r="R376" s="35"/>
      <c r="S376" s="32"/>
      <c r="T376" s="32">
        <v>30</v>
      </c>
      <c r="U376" s="32">
        <f>F376*H376*T376/100</f>
        <v>5309.1</v>
      </c>
      <c r="V376" s="32"/>
      <c r="W376" s="32"/>
      <c r="X376" s="32">
        <f>W376+S376+U376+Q376+O376+M376</f>
        <v>14085.042300000001</v>
      </c>
      <c r="Y376" s="32">
        <f t="shared" ref="Y376:Y377" si="195">K376+X376</f>
        <v>101844.4653</v>
      </c>
      <c r="Z376" s="34">
        <v>1.1499999999999999</v>
      </c>
      <c r="AA376" s="32">
        <f>Y376*Z376</f>
        <v>117121.13509499999</v>
      </c>
      <c r="AB376" s="39">
        <v>1</v>
      </c>
      <c r="AC376" s="40">
        <f>K376</f>
        <v>87759.422999999995</v>
      </c>
    </row>
    <row r="377" spans="1:29" s="26" customFormat="1" ht="17.850000000000001" customHeight="1">
      <c r="A377" s="28">
        <v>2</v>
      </c>
      <c r="B377" s="29" t="s">
        <v>207</v>
      </c>
      <c r="C377" s="30">
        <v>4</v>
      </c>
      <c r="D377" s="34"/>
      <c r="E377" s="32"/>
      <c r="F377" s="30">
        <v>17697</v>
      </c>
      <c r="G377" s="34">
        <v>2.9</v>
      </c>
      <c r="H377" s="38">
        <v>0.5</v>
      </c>
      <c r="I377" s="32">
        <f>F377*G377*H377</f>
        <v>25660.649999999998</v>
      </c>
      <c r="J377" s="34">
        <v>1.71</v>
      </c>
      <c r="K377" s="49">
        <f>I377*J377</f>
        <v>43879.711499999998</v>
      </c>
      <c r="L377" s="32"/>
      <c r="M377" s="32"/>
      <c r="N377" s="32">
        <v>10</v>
      </c>
      <c r="O377" s="32">
        <f>K377*N377/100</f>
        <v>4387.9711500000003</v>
      </c>
      <c r="P377" s="32"/>
      <c r="Q377" s="32"/>
      <c r="R377" s="35"/>
      <c r="S377" s="32"/>
      <c r="T377" s="32">
        <v>30</v>
      </c>
      <c r="U377" s="32">
        <f>F377*H377*T377/100</f>
        <v>2654.55</v>
      </c>
      <c r="V377" s="32"/>
      <c r="W377" s="32"/>
      <c r="X377" s="32">
        <f>W377+S377+U377+Q377+O377+M377</f>
        <v>7042.5211500000005</v>
      </c>
      <c r="Y377" s="32">
        <f t="shared" si="195"/>
        <v>50922.232649999998</v>
      </c>
      <c r="Z377" s="34">
        <v>1.1499999999999999</v>
      </c>
      <c r="AA377" s="32">
        <f>Y377*Z377</f>
        <v>58560.567547499995</v>
      </c>
      <c r="AB377" s="39">
        <v>0.5</v>
      </c>
      <c r="AC377" s="40">
        <f>K377</f>
        <v>43879.711499999998</v>
      </c>
    </row>
    <row r="378" spans="1:29" s="26" customFormat="1" ht="17.850000000000001" customHeight="1">
      <c r="A378" s="28"/>
      <c r="B378" s="41" t="s">
        <v>22</v>
      </c>
      <c r="C378" s="42"/>
      <c r="D378" s="27"/>
      <c r="E378" s="32"/>
      <c r="F378" s="42"/>
      <c r="G378" s="42"/>
      <c r="H378" s="48">
        <f>SUM(H376:H377)</f>
        <v>1.5</v>
      </c>
      <c r="I378" s="73">
        <f>SUM(I376:I377)</f>
        <v>76981.95</v>
      </c>
      <c r="J378" s="45"/>
      <c r="K378" s="73">
        <f>SUM(K376:K377)</f>
        <v>131639.13449999999</v>
      </c>
      <c r="L378" s="45"/>
      <c r="M378" s="73">
        <f>SUM(M376:M377)</f>
        <v>0</v>
      </c>
      <c r="N378" s="45"/>
      <c r="O378" s="73">
        <f>SUM(O376:O377)</f>
        <v>13163.91345</v>
      </c>
      <c r="P378" s="45"/>
      <c r="Q378" s="73">
        <f>SUM(Q376:Q377)</f>
        <v>0</v>
      </c>
      <c r="R378" s="45"/>
      <c r="S378" s="73">
        <f>SUM(S376:S377)</f>
        <v>0</v>
      </c>
      <c r="T378" s="45"/>
      <c r="U378" s="73">
        <f>SUM(U376:U377)</f>
        <v>7963.6500000000005</v>
      </c>
      <c r="V378" s="45"/>
      <c r="W378" s="73">
        <f>SUM(W376:W377)</f>
        <v>0</v>
      </c>
      <c r="X378" s="73">
        <f>SUM(X376:X377)</f>
        <v>21127.563450000001</v>
      </c>
      <c r="Y378" s="73">
        <f>SUM(Y376:Y377)</f>
        <v>152766.69795</v>
      </c>
      <c r="Z378" s="45"/>
      <c r="AA378" s="73">
        <f>SUM(AA376:AA377)</f>
        <v>175681.70264249999</v>
      </c>
      <c r="AB378" s="70">
        <f>SUM(AB376:AB377)</f>
        <v>1.5</v>
      </c>
      <c r="AC378" s="82">
        <f>SUM(AC376:AC377)</f>
        <v>131639.13449999999</v>
      </c>
    </row>
    <row r="379" spans="1:29" s="26" customFormat="1" ht="17.850000000000001" customHeight="1">
      <c r="A379" s="265" t="s">
        <v>34</v>
      </c>
      <c r="B379" s="266"/>
      <c r="C379" s="266"/>
      <c r="D379" s="266"/>
      <c r="E379" s="266"/>
      <c r="F379" s="266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7"/>
    </row>
    <row r="380" spans="1:29" s="26" customFormat="1" ht="17.850000000000001" customHeight="1">
      <c r="A380" s="28">
        <v>1</v>
      </c>
      <c r="B380" s="29" t="s">
        <v>325</v>
      </c>
      <c r="C380" s="30" t="s">
        <v>257</v>
      </c>
      <c r="D380" s="31">
        <v>7</v>
      </c>
      <c r="E380" s="32"/>
      <c r="F380" s="30">
        <v>17697</v>
      </c>
      <c r="G380" s="30">
        <v>3.53</v>
      </c>
      <c r="H380" s="38">
        <v>1</v>
      </c>
      <c r="I380" s="32">
        <f t="shared" ref="I380:I386" si="196">F380*G380*H380</f>
        <v>62470.409999999996</v>
      </c>
      <c r="J380" s="34">
        <v>1.71</v>
      </c>
      <c r="K380" s="49">
        <f>I380*J380</f>
        <v>106824.40109999999</v>
      </c>
      <c r="L380" s="32">
        <v>25</v>
      </c>
      <c r="M380" s="32">
        <f>K380*L380/100</f>
        <v>26706.100274999997</v>
      </c>
      <c r="N380" s="32">
        <v>10</v>
      </c>
      <c r="O380" s="32">
        <f t="shared" ref="O380:O386" si="197">K380*N380/100</f>
        <v>10682.44011</v>
      </c>
      <c r="P380" s="32"/>
      <c r="Q380" s="32"/>
      <c r="R380" s="35"/>
      <c r="S380" s="32"/>
      <c r="T380" s="32"/>
      <c r="U380" s="32"/>
      <c r="V380" s="32"/>
      <c r="W380" s="32"/>
      <c r="X380" s="32">
        <f t="shared" ref="X380:X386" si="198">W380+S380+U380+Q380+O380+M380</f>
        <v>37388.540385</v>
      </c>
      <c r="Y380" s="32">
        <f t="shared" ref="Y380:Y386" si="199">K380+X380</f>
        <v>144212.94148499999</v>
      </c>
      <c r="Z380" s="34">
        <v>1.1499999999999999</v>
      </c>
      <c r="AA380" s="32">
        <f t="shared" ref="AA380:AA386" si="200">Y380*Z380</f>
        <v>165844.88270774999</v>
      </c>
      <c r="AB380" s="39">
        <v>1</v>
      </c>
      <c r="AC380" s="40">
        <f>K380</f>
        <v>106824.40109999999</v>
      </c>
    </row>
    <row r="381" spans="1:29" s="26" customFormat="1" ht="17.850000000000001" customHeight="1">
      <c r="A381" s="28">
        <v>2</v>
      </c>
      <c r="B381" s="29" t="s">
        <v>326</v>
      </c>
      <c r="C381" s="30" t="s">
        <v>173</v>
      </c>
      <c r="D381" s="30">
        <v>3.3</v>
      </c>
      <c r="E381" s="32"/>
      <c r="F381" s="30">
        <v>17697</v>
      </c>
      <c r="G381" s="30">
        <v>3.04</v>
      </c>
      <c r="H381" s="38">
        <v>1</v>
      </c>
      <c r="I381" s="32">
        <f t="shared" si="196"/>
        <v>53798.879999999997</v>
      </c>
      <c r="J381" s="34">
        <v>1.71</v>
      </c>
      <c r="K381" s="49">
        <f t="shared" ref="K381:K386" si="201">I381*J381</f>
        <v>91996.084799999997</v>
      </c>
      <c r="L381" s="32"/>
      <c r="M381" s="32"/>
      <c r="N381" s="32">
        <v>10</v>
      </c>
      <c r="O381" s="32">
        <f t="shared" si="197"/>
        <v>9199.6084800000008</v>
      </c>
      <c r="P381" s="32"/>
      <c r="Q381" s="32"/>
      <c r="R381" s="35"/>
      <c r="S381" s="32"/>
      <c r="T381" s="32"/>
      <c r="U381" s="32"/>
      <c r="V381" s="32"/>
      <c r="W381" s="32"/>
      <c r="X381" s="32">
        <f t="shared" si="198"/>
        <v>9199.6084800000008</v>
      </c>
      <c r="Y381" s="32">
        <f t="shared" si="199"/>
        <v>101195.69327999999</v>
      </c>
      <c r="Z381" s="34">
        <v>1.1499999999999999</v>
      </c>
      <c r="AA381" s="32">
        <f t="shared" si="200"/>
        <v>116375.04727199998</v>
      </c>
      <c r="AB381" s="39">
        <v>1</v>
      </c>
      <c r="AC381" s="40">
        <f>K381</f>
        <v>91996.084799999997</v>
      </c>
    </row>
    <row r="382" spans="1:29" s="26" customFormat="1" ht="17.850000000000001" customHeight="1">
      <c r="A382" s="28">
        <v>3</v>
      </c>
      <c r="B382" s="29" t="s">
        <v>172</v>
      </c>
      <c r="C382" s="30">
        <v>4</v>
      </c>
      <c r="D382" s="34"/>
      <c r="E382" s="32" t="s">
        <v>232</v>
      </c>
      <c r="F382" s="30">
        <v>17697</v>
      </c>
      <c r="G382" s="34">
        <v>2.9</v>
      </c>
      <c r="H382" s="38">
        <v>1</v>
      </c>
      <c r="I382" s="32">
        <f>F382*G382*H382</f>
        <v>51321.299999999996</v>
      </c>
      <c r="J382" s="34">
        <v>1.71</v>
      </c>
      <c r="K382" s="49">
        <f t="shared" si="201"/>
        <v>87759.422999999995</v>
      </c>
      <c r="L382" s="32"/>
      <c r="M382" s="32"/>
      <c r="N382" s="32">
        <v>10</v>
      </c>
      <c r="O382" s="32">
        <f>K382*N382/100</f>
        <v>8775.9423000000006</v>
      </c>
      <c r="P382" s="32"/>
      <c r="Q382" s="32"/>
      <c r="R382" s="32"/>
      <c r="S382" s="32"/>
      <c r="T382" s="32"/>
      <c r="U382" s="32"/>
      <c r="V382" s="32">
        <v>20</v>
      </c>
      <c r="W382" s="32">
        <f>(F382*V382)/100</f>
        <v>3539.4</v>
      </c>
      <c r="X382" s="32">
        <f t="shared" si="198"/>
        <v>12315.3423</v>
      </c>
      <c r="Y382" s="32">
        <f t="shared" si="199"/>
        <v>100074.7653</v>
      </c>
      <c r="Z382" s="50">
        <v>1.7350000000000001</v>
      </c>
      <c r="AA382" s="32">
        <f t="shared" si="200"/>
        <v>173629.71779550001</v>
      </c>
      <c r="AB382" s="39">
        <v>1</v>
      </c>
      <c r="AC382" s="40">
        <f>K382</f>
        <v>87759.422999999995</v>
      </c>
    </row>
    <row r="383" spans="1:29" s="26" customFormat="1" ht="17.850000000000001" customHeight="1">
      <c r="A383" s="28">
        <v>4</v>
      </c>
      <c r="B383" s="29" t="s">
        <v>162</v>
      </c>
      <c r="C383" s="30">
        <v>2</v>
      </c>
      <c r="D383" s="30"/>
      <c r="E383" s="32"/>
      <c r="F383" s="30">
        <v>17697</v>
      </c>
      <c r="G383" s="30">
        <v>2.84</v>
      </c>
      <c r="H383" s="38">
        <v>1</v>
      </c>
      <c r="I383" s="32">
        <f>F383*G383*H383</f>
        <v>50259.479999999996</v>
      </c>
      <c r="J383" s="34">
        <v>1.71</v>
      </c>
      <c r="K383" s="49">
        <f t="shared" si="201"/>
        <v>85943.710799999986</v>
      </c>
      <c r="L383" s="32"/>
      <c r="M383" s="32"/>
      <c r="N383" s="32">
        <v>10</v>
      </c>
      <c r="O383" s="32">
        <f t="shared" si="197"/>
        <v>8594.371079999999</v>
      </c>
      <c r="P383" s="32"/>
      <c r="Q383" s="32"/>
      <c r="R383" s="35"/>
      <c r="S383" s="32"/>
      <c r="T383" s="32"/>
      <c r="U383" s="32"/>
      <c r="V383" s="32"/>
      <c r="W383" s="32"/>
      <c r="X383" s="32">
        <f t="shared" si="198"/>
        <v>8594.371079999999</v>
      </c>
      <c r="Y383" s="32">
        <f t="shared" si="199"/>
        <v>94538.081879999983</v>
      </c>
      <c r="Z383" s="34">
        <v>1.1499999999999999</v>
      </c>
      <c r="AA383" s="32">
        <f t="shared" si="200"/>
        <v>108718.79416199998</v>
      </c>
      <c r="AB383" s="39">
        <v>1</v>
      </c>
      <c r="AC383" s="40">
        <f>K383</f>
        <v>85943.710799999986</v>
      </c>
    </row>
    <row r="384" spans="1:29" s="26" customFormat="1" ht="17.850000000000001" customHeight="1">
      <c r="A384" s="28">
        <v>5</v>
      </c>
      <c r="B384" s="29" t="s">
        <v>162</v>
      </c>
      <c r="C384" s="30">
        <v>2</v>
      </c>
      <c r="D384" s="30"/>
      <c r="E384" s="32"/>
      <c r="F384" s="30">
        <v>17697</v>
      </c>
      <c r="G384" s="30">
        <v>2.84</v>
      </c>
      <c r="H384" s="38">
        <v>1</v>
      </c>
      <c r="I384" s="32">
        <f t="shared" si="196"/>
        <v>50259.479999999996</v>
      </c>
      <c r="J384" s="34">
        <v>1.71</v>
      </c>
      <c r="K384" s="49">
        <f t="shared" si="201"/>
        <v>85943.710799999986</v>
      </c>
      <c r="L384" s="32"/>
      <c r="M384" s="32"/>
      <c r="N384" s="32">
        <v>10</v>
      </c>
      <c r="O384" s="32">
        <f t="shared" si="197"/>
        <v>8594.371079999999</v>
      </c>
      <c r="P384" s="32"/>
      <c r="Q384" s="32"/>
      <c r="R384" s="35"/>
      <c r="S384" s="32"/>
      <c r="T384" s="32"/>
      <c r="U384" s="32"/>
      <c r="V384" s="32"/>
      <c r="W384" s="32"/>
      <c r="X384" s="32">
        <f t="shared" si="198"/>
        <v>8594.371079999999</v>
      </c>
      <c r="Y384" s="32">
        <f t="shared" si="199"/>
        <v>94538.081879999983</v>
      </c>
      <c r="Z384" s="34">
        <v>1.1499999999999999</v>
      </c>
      <c r="AA384" s="32">
        <f t="shared" si="200"/>
        <v>108718.79416199998</v>
      </c>
      <c r="AB384" s="39">
        <v>1</v>
      </c>
      <c r="AC384" s="40">
        <f>K384</f>
        <v>85943.710799999986</v>
      </c>
    </row>
    <row r="385" spans="1:29" s="26" customFormat="1" ht="17.850000000000001" customHeight="1">
      <c r="A385" s="28">
        <v>6</v>
      </c>
      <c r="B385" s="29" t="s">
        <v>162</v>
      </c>
      <c r="C385" s="30">
        <v>2</v>
      </c>
      <c r="D385" s="30"/>
      <c r="E385" s="32"/>
      <c r="F385" s="30">
        <v>17697</v>
      </c>
      <c r="G385" s="30">
        <v>2.84</v>
      </c>
      <c r="H385" s="38">
        <v>0.5</v>
      </c>
      <c r="I385" s="32">
        <f t="shared" si="196"/>
        <v>25129.739999999998</v>
      </c>
      <c r="J385" s="34">
        <v>1.71</v>
      </c>
      <c r="K385" s="49">
        <f t="shared" si="201"/>
        <v>42971.855399999993</v>
      </c>
      <c r="L385" s="32"/>
      <c r="M385" s="32"/>
      <c r="N385" s="32">
        <v>10</v>
      </c>
      <c r="O385" s="32">
        <f t="shared" si="197"/>
        <v>4297.1855399999995</v>
      </c>
      <c r="P385" s="32"/>
      <c r="Q385" s="32"/>
      <c r="R385" s="35"/>
      <c r="S385" s="32"/>
      <c r="T385" s="32"/>
      <c r="U385" s="32"/>
      <c r="V385" s="32"/>
      <c r="W385" s="32"/>
      <c r="X385" s="32">
        <f t="shared" si="198"/>
        <v>4297.1855399999995</v>
      </c>
      <c r="Y385" s="32">
        <f t="shared" si="199"/>
        <v>47269.040939999992</v>
      </c>
      <c r="Z385" s="34">
        <v>1.1499999999999999</v>
      </c>
      <c r="AA385" s="32">
        <f t="shared" si="200"/>
        <v>54359.397080999988</v>
      </c>
      <c r="AB385" s="39">
        <v>1</v>
      </c>
      <c r="AC385" s="40">
        <v>85036</v>
      </c>
    </row>
    <row r="386" spans="1:29" s="26" customFormat="1" ht="17.850000000000001" customHeight="1">
      <c r="A386" s="28">
        <v>7</v>
      </c>
      <c r="B386" s="29" t="s">
        <v>162</v>
      </c>
      <c r="C386" s="30">
        <v>2</v>
      </c>
      <c r="D386" s="30"/>
      <c r="E386" s="32"/>
      <c r="F386" s="30">
        <v>17697</v>
      </c>
      <c r="G386" s="30">
        <v>2.84</v>
      </c>
      <c r="H386" s="38">
        <v>0.5</v>
      </c>
      <c r="I386" s="32">
        <f t="shared" si="196"/>
        <v>25129.739999999998</v>
      </c>
      <c r="J386" s="34">
        <v>1.71</v>
      </c>
      <c r="K386" s="49">
        <f t="shared" si="201"/>
        <v>42971.855399999993</v>
      </c>
      <c r="L386" s="32"/>
      <c r="M386" s="32"/>
      <c r="N386" s="32">
        <v>10</v>
      </c>
      <c r="O386" s="32">
        <f t="shared" si="197"/>
        <v>4297.1855399999995</v>
      </c>
      <c r="P386" s="32"/>
      <c r="Q386" s="32"/>
      <c r="R386" s="35"/>
      <c r="S386" s="32"/>
      <c r="T386" s="32"/>
      <c r="U386" s="32"/>
      <c r="V386" s="32"/>
      <c r="W386" s="32"/>
      <c r="X386" s="32">
        <f t="shared" si="198"/>
        <v>4297.1855399999995</v>
      </c>
      <c r="Y386" s="32">
        <f t="shared" si="199"/>
        <v>47269.040939999992</v>
      </c>
      <c r="Z386" s="34">
        <v>1.1499999999999999</v>
      </c>
      <c r="AA386" s="32">
        <f t="shared" si="200"/>
        <v>54359.397080999988</v>
      </c>
      <c r="AB386" s="39">
        <v>1</v>
      </c>
      <c r="AC386" s="40">
        <v>85036</v>
      </c>
    </row>
    <row r="387" spans="1:29" s="26" customFormat="1" ht="17.850000000000001" customHeight="1">
      <c r="A387" s="28"/>
      <c r="B387" s="41" t="s">
        <v>22</v>
      </c>
      <c r="C387" s="42"/>
      <c r="D387" s="27"/>
      <c r="E387" s="32"/>
      <c r="F387" s="42"/>
      <c r="G387" s="42"/>
      <c r="H387" s="51">
        <f>SUM(H380:H386)</f>
        <v>6</v>
      </c>
      <c r="I387" s="73">
        <f>SUM(I380:I386)</f>
        <v>318369.02999999997</v>
      </c>
      <c r="J387" s="45"/>
      <c r="K387" s="73">
        <f>SUM(K380:K386)</f>
        <v>544411.04129999992</v>
      </c>
      <c r="L387" s="45"/>
      <c r="M387" s="73">
        <f>SUM(M380:M386)</f>
        <v>26706.100274999997</v>
      </c>
      <c r="N387" s="45"/>
      <c r="O387" s="73">
        <f>SUM(O380:O386)</f>
        <v>54441.104129999992</v>
      </c>
      <c r="P387" s="45"/>
      <c r="Q387" s="73">
        <f>SUM(Q380:Q386)</f>
        <v>0</v>
      </c>
      <c r="R387" s="45"/>
      <c r="S387" s="73">
        <f>SUM(S380:S386)</f>
        <v>0</v>
      </c>
      <c r="T387" s="45"/>
      <c r="U387" s="73">
        <f>SUM(U380:U386)</f>
        <v>0</v>
      </c>
      <c r="V387" s="45"/>
      <c r="W387" s="73">
        <f>SUM(W380:W386)</f>
        <v>3539.4</v>
      </c>
      <c r="X387" s="73">
        <f>SUM(X380:X386)</f>
        <v>84686.604405000005</v>
      </c>
      <c r="Y387" s="73">
        <f>SUM(Y380:Y386)</f>
        <v>629097.6457049998</v>
      </c>
      <c r="Z387" s="45"/>
      <c r="AA387" s="73">
        <f>SUM(AA380:AA386)</f>
        <v>782006.03026124998</v>
      </c>
      <c r="AB387" s="70">
        <f>SUM(AB380:AB386)</f>
        <v>7</v>
      </c>
      <c r="AC387" s="82">
        <f>SUM(AC380:AC386)</f>
        <v>628539.33049999992</v>
      </c>
    </row>
    <row r="388" spans="1:29" s="26" customFormat="1" ht="17.850000000000001" customHeight="1" thickBot="1">
      <c r="A388" s="52"/>
      <c r="B388" s="53" t="s">
        <v>90</v>
      </c>
      <c r="C388" s="54"/>
      <c r="D388" s="54"/>
      <c r="E388" s="55"/>
      <c r="F388" s="56"/>
      <c r="G388" s="56"/>
      <c r="H388" s="98">
        <f>H362+H374+H378+H387</f>
        <v>17.75</v>
      </c>
      <c r="I388" s="93">
        <f>I362+I374+I378+I387</f>
        <v>1115397.6675</v>
      </c>
      <c r="J388" s="58"/>
      <c r="K388" s="93">
        <f>K362+K374+K378+K387</f>
        <v>2567377.2325499998</v>
      </c>
      <c r="L388" s="58"/>
      <c r="M388" s="93">
        <f>M362+M374+M378+M387</f>
        <v>489987.45719999995</v>
      </c>
      <c r="N388" s="58"/>
      <c r="O388" s="93">
        <f>O362+O374+O378+O387</f>
        <v>256737.72325499999</v>
      </c>
      <c r="P388" s="58"/>
      <c r="Q388" s="93">
        <f>Q362+Q374+Q378+Q387</f>
        <v>0</v>
      </c>
      <c r="R388" s="58"/>
      <c r="S388" s="93">
        <f>S362+S374+S378+S387</f>
        <v>203515.5</v>
      </c>
      <c r="T388" s="58"/>
      <c r="U388" s="93">
        <f>U362+U374+U378+U387</f>
        <v>7963.6500000000005</v>
      </c>
      <c r="V388" s="58"/>
      <c r="W388" s="93">
        <f>W362+W374+W378+W387</f>
        <v>3539.4</v>
      </c>
      <c r="X388" s="93">
        <f>X362+X374+X378+X387</f>
        <v>961743.73045499984</v>
      </c>
      <c r="Y388" s="93">
        <f>Y362+Y374+Y378+Y387</f>
        <v>3529120.9630049989</v>
      </c>
      <c r="Z388" s="58"/>
      <c r="AA388" s="93">
        <f>AA362+AA374+AA378+AA387</f>
        <v>3704944.352253749</v>
      </c>
      <c r="AB388" s="99">
        <f>AB362+AB374+AB378+AB387</f>
        <v>16.75</v>
      </c>
      <c r="AC388" s="94">
        <f>AC362+AC374+AC378+AC387</f>
        <v>2176664.9268499999</v>
      </c>
    </row>
    <row r="389" spans="1:29" s="26" customFormat="1" ht="17.850000000000001" customHeight="1" thickBot="1">
      <c r="A389" s="292"/>
      <c r="B389" s="291"/>
      <c r="C389" s="291"/>
      <c r="D389" s="291"/>
      <c r="E389" s="291"/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291"/>
      <c r="Z389" s="291"/>
      <c r="AA389" s="291"/>
      <c r="AB389" s="291"/>
      <c r="AC389" s="291"/>
    </row>
    <row r="390" spans="1:29" s="26" customFormat="1" ht="17.850000000000001" customHeight="1">
      <c r="A390" s="262" t="s">
        <v>217</v>
      </c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63"/>
      <c r="V390" s="263"/>
      <c r="W390" s="263"/>
      <c r="X390" s="263"/>
      <c r="Y390" s="263"/>
      <c r="Z390" s="263"/>
      <c r="AA390" s="263"/>
      <c r="AB390" s="263"/>
      <c r="AC390" s="264"/>
    </row>
    <row r="391" spans="1:29" s="26" customFormat="1" ht="17.850000000000001" customHeight="1">
      <c r="A391" s="305" t="s">
        <v>14</v>
      </c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  <c r="AA391" s="306"/>
      <c r="AB391" s="306"/>
      <c r="AC391" s="307"/>
    </row>
    <row r="392" spans="1:29" s="26" customFormat="1" ht="17.850000000000001" customHeight="1">
      <c r="A392" s="28">
        <v>1</v>
      </c>
      <c r="B392" s="29" t="s">
        <v>176</v>
      </c>
      <c r="C392" s="30" t="s">
        <v>55</v>
      </c>
      <c r="D392" s="31">
        <v>2.2999999999999998</v>
      </c>
      <c r="E392" s="32"/>
      <c r="F392" s="30">
        <v>17697</v>
      </c>
      <c r="G392" s="30">
        <v>4.75</v>
      </c>
      <c r="H392" s="38">
        <v>0.5</v>
      </c>
      <c r="I392" s="32">
        <f t="shared" ref="I392:I402" si="202">F392*G392*H392</f>
        <v>42030.375</v>
      </c>
      <c r="J392" s="34">
        <v>3.42</v>
      </c>
      <c r="K392" s="32">
        <f t="shared" ref="K392:K402" si="203">I392*J392</f>
        <v>143743.88250000001</v>
      </c>
      <c r="L392" s="32">
        <v>25</v>
      </c>
      <c r="M392" s="32">
        <f t="shared" ref="M392:M402" si="204">K392*L392/100</f>
        <v>35935.970625000002</v>
      </c>
      <c r="N392" s="32">
        <v>10</v>
      </c>
      <c r="O392" s="32">
        <f t="shared" ref="O392:O400" si="205">K392*N392/100</f>
        <v>14374.388250000002</v>
      </c>
      <c r="P392" s="32"/>
      <c r="Q392" s="32"/>
      <c r="R392" s="35"/>
      <c r="S392" s="35"/>
      <c r="T392" s="35"/>
      <c r="U392" s="32"/>
      <c r="V392" s="35"/>
      <c r="W392" s="35"/>
      <c r="X392" s="32">
        <f t="shared" ref="X392:X402" si="206">W392+S392+U392+Q392+O392+M392</f>
        <v>50310.358875000005</v>
      </c>
      <c r="Y392" s="32">
        <f t="shared" ref="Y392:Y402" si="207">K392+X392</f>
        <v>194054.24137500001</v>
      </c>
      <c r="Z392" s="34"/>
      <c r="AA392" s="32">
        <f t="shared" ref="AA392:AA402" si="208">Y392</f>
        <v>194054.24137500001</v>
      </c>
      <c r="AB392" s="36"/>
      <c r="AC392" s="37"/>
    </row>
    <row r="393" spans="1:29" s="26" customFormat="1" ht="17.850000000000001" customHeight="1">
      <c r="A393" s="28">
        <v>2</v>
      </c>
      <c r="B393" s="29" t="s">
        <v>177</v>
      </c>
      <c r="C393" s="30" t="s">
        <v>65</v>
      </c>
      <c r="D393" s="31">
        <v>5</v>
      </c>
      <c r="E393" s="32" t="s">
        <v>28</v>
      </c>
      <c r="F393" s="30">
        <v>17697</v>
      </c>
      <c r="G393" s="30">
        <v>4.96</v>
      </c>
      <c r="H393" s="38">
        <v>1</v>
      </c>
      <c r="I393" s="32">
        <f t="shared" si="202"/>
        <v>87777.12</v>
      </c>
      <c r="J393" s="34">
        <v>3.42</v>
      </c>
      <c r="K393" s="32">
        <f t="shared" si="203"/>
        <v>300197.75039999996</v>
      </c>
      <c r="L393" s="32">
        <v>25</v>
      </c>
      <c r="M393" s="32">
        <f t="shared" si="204"/>
        <v>75049.43759999999</v>
      </c>
      <c r="N393" s="32">
        <v>10</v>
      </c>
      <c r="O393" s="32">
        <f t="shared" si="205"/>
        <v>30019.775039999997</v>
      </c>
      <c r="P393" s="32"/>
      <c r="Q393" s="32"/>
      <c r="R393" s="35">
        <v>200</v>
      </c>
      <c r="S393" s="32">
        <f t="shared" ref="S393:S400" si="209">F393*H393*R393/100</f>
        <v>35394</v>
      </c>
      <c r="T393" s="35"/>
      <c r="U393" s="32"/>
      <c r="V393" s="32"/>
      <c r="W393" s="32"/>
      <c r="X393" s="32">
        <f t="shared" si="206"/>
        <v>140463.21263999998</v>
      </c>
      <c r="Y393" s="32">
        <f t="shared" si="207"/>
        <v>440660.96303999994</v>
      </c>
      <c r="Z393" s="34"/>
      <c r="AA393" s="32">
        <f t="shared" si="208"/>
        <v>440660.96303999994</v>
      </c>
      <c r="AB393" s="39"/>
      <c r="AC393" s="40"/>
    </row>
    <row r="394" spans="1:29" s="26" customFormat="1" ht="17.850000000000001" customHeight="1">
      <c r="A394" s="28">
        <v>3</v>
      </c>
      <c r="B394" s="29" t="s">
        <v>177</v>
      </c>
      <c r="C394" s="30" t="s">
        <v>21</v>
      </c>
      <c r="D394" s="31">
        <v>0.3</v>
      </c>
      <c r="E394" s="32"/>
      <c r="F394" s="30">
        <v>17697</v>
      </c>
      <c r="G394" s="30">
        <v>4.13</v>
      </c>
      <c r="H394" s="38">
        <v>1</v>
      </c>
      <c r="I394" s="32">
        <f t="shared" si="202"/>
        <v>73088.61</v>
      </c>
      <c r="J394" s="34">
        <v>3.42</v>
      </c>
      <c r="K394" s="32">
        <f t="shared" si="203"/>
        <v>249963.04619999998</v>
      </c>
      <c r="L394" s="32">
        <v>25</v>
      </c>
      <c r="M394" s="32">
        <f t="shared" si="204"/>
        <v>62490.761549999996</v>
      </c>
      <c r="N394" s="32">
        <v>10</v>
      </c>
      <c r="O394" s="32">
        <f t="shared" si="205"/>
        <v>24996.304619999999</v>
      </c>
      <c r="P394" s="32"/>
      <c r="Q394" s="32"/>
      <c r="R394" s="35">
        <v>200</v>
      </c>
      <c r="S394" s="32">
        <f t="shared" si="209"/>
        <v>35394</v>
      </c>
      <c r="T394" s="35"/>
      <c r="U394" s="32"/>
      <c r="V394" s="32"/>
      <c r="W394" s="32"/>
      <c r="X394" s="32">
        <f t="shared" si="206"/>
        <v>122881.06616999999</v>
      </c>
      <c r="Y394" s="32">
        <f t="shared" si="207"/>
        <v>372844.11236999999</v>
      </c>
      <c r="Z394" s="34"/>
      <c r="AA394" s="32">
        <f t="shared" si="208"/>
        <v>372844.11236999999</v>
      </c>
      <c r="AB394" s="31">
        <v>1</v>
      </c>
      <c r="AC394" s="40">
        <f t="shared" ref="AC394:AC396" si="210">K394</f>
        <v>249963.04619999998</v>
      </c>
    </row>
    <row r="395" spans="1:29" s="26" customFormat="1" ht="17.850000000000001" customHeight="1">
      <c r="A395" s="28">
        <v>4</v>
      </c>
      <c r="B395" s="29" t="s">
        <v>177</v>
      </c>
      <c r="C395" s="30" t="s">
        <v>21</v>
      </c>
      <c r="D395" s="31">
        <v>0.3</v>
      </c>
      <c r="E395" s="32"/>
      <c r="F395" s="30">
        <v>17697</v>
      </c>
      <c r="G395" s="30">
        <v>4.13</v>
      </c>
      <c r="H395" s="38">
        <v>1</v>
      </c>
      <c r="I395" s="32">
        <f t="shared" si="202"/>
        <v>73088.61</v>
      </c>
      <c r="J395" s="34">
        <v>3.42</v>
      </c>
      <c r="K395" s="32">
        <f t="shared" si="203"/>
        <v>249963.04619999998</v>
      </c>
      <c r="L395" s="32">
        <v>25</v>
      </c>
      <c r="M395" s="32">
        <f t="shared" si="204"/>
        <v>62490.761549999996</v>
      </c>
      <c r="N395" s="32">
        <v>10</v>
      </c>
      <c r="O395" s="32">
        <f t="shared" si="205"/>
        <v>24996.304619999999</v>
      </c>
      <c r="P395" s="32"/>
      <c r="Q395" s="32"/>
      <c r="R395" s="35">
        <v>200</v>
      </c>
      <c r="S395" s="32">
        <f t="shared" si="209"/>
        <v>35394</v>
      </c>
      <c r="T395" s="35"/>
      <c r="U395" s="32"/>
      <c r="V395" s="32"/>
      <c r="W395" s="32"/>
      <c r="X395" s="32">
        <f t="shared" si="206"/>
        <v>122881.06616999999</v>
      </c>
      <c r="Y395" s="32">
        <f t="shared" si="207"/>
        <v>372844.11236999999</v>
      </c>
      <c r="Z395" s="34"/>
      <c r="AA395" s="32">
        <f t="shared" si="208"/>
        <v>372844.11236999999</v>
      </c>
      <c r="AB395" s="39">
        <v>1</v>
      </c>
      <c r="AC395" s="40">
        <f t="shared" si="210"/>
        <v>249963.04619999998</v>
      </c>
    </row>
    <row r="396" spans="1:29" s="26" customFormat="1" ht="17.850000000000001" customHeight="1">
      <c r="A396" s="28">
        <v>5</v>
      </c>
      <c r="B396" s="29" t="s">
        <v>177</v>
      </c>
      <c r="C396" s="30" t="s">
        <v>21</v>
      </c>
      <c r="D396" s="31">
        <v>2.2999999999999998</v>
      </c>
      <c r="E396" s="32"/>
      <c r="F396" s="30">
        <v>17697</v>
      </c>
      <c r="G396" s="30">
        <v>4.21</v>
      </c>
      <c r="H396" s="38">
        <v>1</v>
      </c>
      <c r="I396" s="32">
        <f t="shared" si="202"/>
        <v>74504.37</v>
      </c>
      <c r="J396" s="34">
        <v>3.42</v>
      </c>
      <c r="K396" s="32">
        <f t="shared" si="203"/>
        <v>254804.94539999997</v>
      </c>
      <c r="L396" s="32">
        <v>25</v>
      </c>
      <c r="M396" s="32">
        <f t="shared" si="204"/>
        <v>63701.236349999992</v>
      </c>
      <c r="N396" s="32">
        <v>10</v>
      </c>
      <c r="O396" s="32">
        <f t="shared" si="205"/>
        <v>25480.49454</v>
      </c>
      <c r="P396" s="32"/>
      <c r="Q396" s="32"/>
      <c r="R396" s="35">
        <v>200</v>
      </c>
      <c r="S396" s="32">
        <f t="shared" si="209"/>
        <v>35394</v>
      </c>
      <c r="T396" s="35"/>
      <c r="U396" s="32"/>
      <c r="V396" s="32"/>
      <c r="W396" s="32"/>
      <c r="X396" s="32">
        <f t="shared" si="206"/>
        <v>124575.73088999999</v>
      </c>
      <c r="Y396" s="32">
        <f t="shared" si="207"/>
        <v>379380.67628999997</v>
      </c>
      <c r="Z396" s="34"/>
      <c r="AA396" s="32">
        <f t="shared" si="208"/>
        <v>379380.67628999997</v>
      </c>
      <c r="AB396" s="39">
        <v>1</v>
      </c>
      <c r="AC396" s="40">
        <f t="shared" si="210"/>
        <v>254804.94539999997</v>
      </c>
    </row>
    <row r="397" spans="1:29" s="26" customFormat="1" ht="17.850000000000001" customHeight="1">
      <c r="A397" s="28">
        <v>6</v>
      </c>
      <c r="B397" s="29" t="s">
        <v>601</v>
      </c>
      <c r="C397" s="30" t="s">
        <v>21</v>
      </c>
      <c r="D397" s="31">
        <v>4.4000000000000004</v>
      </c>
      <c r="E397" s="32"/>
      <c r="F397" s="30">
        <v>17697</v>
      </c>
      <c r="G397" s="30">
        <v>4.26</v>
      </c>
      <c r="H397" s="38">
        <v>1</v>
      </c>
      <c r="I397" s="32">
        <f t="shared" si="202"/>
        <v>75389.22</v>
      </c>
      <c r="J397" s="34">
        <v>3.42</v>
      </c>
      <c r="K397" s="32">
        <f t="shared" si="203"/>
        <v>257831.1324</v>
      </c>
      <c r="L397" s="32">
        <v>25</v>
      </c>
      <c r="M397" s="32">
        <f t="shared" si="204"/>
        <v>64457.783100000008</v>
      </c>
      <c r="N397" s="32">
        <v>10</v>
      </c>
      <c r="O397" s="32">
        <f t="shared" si="205"/>
        <v>25783.113239999999</v>
      </c>
      <c r="P397" s="32"/>
      <c r="Q397" s="32"/>
      <c r="R397" s="35">
        <v>200</v>
      </c>
      <c r="S397" s="32">
        <f t="shared" si="209"/>
        <v>35394</v>
      </c>
      <c r="T397" s="35"/>
      <c r="U397" s="32"/>
      <c r="V397" s="32"/>
      <c r="W397" s="32"/>
      <c r="X397" s="32">
        <f t="shared" si="206"/>
        <v>125634.89634000001</v>
      </c>
      <c r="Y397" s="32">
        <f t="shared" si="207"/>
        <v>383466.02873999998</v>
      </c>
      <c r="Z397" s="34"/>
      <c r="AA397" s="32">
        <f t="shared" si="208"/>
        <v>383466.02873999998</v>
      </c>
      <c r="AB397" s="39">
        <v>2</v>
      </c>
      <c r="AC397" s="40">
        <f t="shared" ref="AC397:AC399" si="211">K397</f>
        <v>257831.1324</v>
      </c>
    </row>
    <row r="398" spans="1:29" s="26" customFormat="1" ht="17.850000000000001" customHeight="1">
      <c r="A398" s="28">
        <v>7</v>
      </c>
      <c r="B398" s="29" t="s">
        <v>601</v>
      </c>
      <c r="C398" s="30" t="s">
        <v>21</v>
      </c>
      <c r="D398" s="31">
        <v>4.3</v>
      </c>
      <c r="E398" s="32"/>
      <c r="F398" s="30">
        <v>17697</v>
      </c>
      <c r="G398" s="30">
        <v>4.26</v>
      </c>
      <c r="H398" s="38">
        <v>1</v>
      </c>
      <c r="I398" s="32">
        <f>F398*G398*H398</f>
        <v>75389.22</v>
      </c>
      <c r="J398" s="34">
        <v>3.42</v>
      </c>
      <c r="K398" s="32">
        <f>I398*J398</f>
        <v>257831.1324</v>
      </c>
      <c r="L398" s="32">
        <v>25</v>
      </c>
      <c r="M398" s="32">
        <f>K398*L398/100</f>
        <v>64457.783100000008</v>
      </c>
      <c r="N398" s="32">
        <v>10</v>
      </c>
      <c r="O398" s="32">
        <f>K398*N398/100</f>
        <v>25783.113239999999</v>
      </c>
      <c r="P398" s="32"/>
      <c r="Q398" s="32"/>
      <c r="R398" s="35">
        <v>200</v>
      </c>
      <c r="S398" s="32">
        <f t="shared" si="209"/>
        <v>35394</v>
      </c>
      <c r="T398" s="35"/>
      <c r="U398" s="32"/>
      <c r="V398" s="32"/>
      <c r="W398" s="32"/>
      <c r="X398" s="32">
        <f t="shared" si="206"/>
        <v>125634.89634000001</v>
      </c>
      <c r="Y398" s="32">
        <f t="shared" si="207"/>
        <v>383466.02873999998</v>
      </c>
      <c r="Z398" s="34"/>
      <c r="AA398" s="32">
        <f t="shared" si="208"/>
        <v>383466.02873999998</v>
      </c>
      <c r="AB398" s="39">
        <v>3</v>
      </c>
      <c r="AC398" s="40">
        <f t="shared" si="211"/>
        <v>257831.1324</v>
      </c>
    </row>
    <row r="399" spans="1:29" s="26" customFormat="1" ht="17.850000000000001" customHeight="1">
      <c r="A399" s="28">
        <v>8</v>
      </c>
      <c r="B399" s="29" t="s">
        <v>601</v>
      </c>
      <c r="C399" s="30" t="s">
        <v>19</v>
      </c>
      <c r="D399" s="31">
        <v>16.5</v>
      </c>
      <c r="E399" s="32" t="s">
        <v>18</v>
      </c>
      <c r="F399" s="30">
        <v>17697</v>
      </c>
      <c r="G399" s="30">
        <v>5.75</v>
      </c>
      <c r="H399" s="38">
        <v>1</v>
      </c>
      <c r="I399" s="32">
        <f t="shared" si="202"/>
        <v>101757.75</v>
      </c>
      <c r="J399" s="34">
        <v>3.42</v>
      </c>
      <c r="K399" s="32">
        <f t="shared" si="203"/>
        <v>348011.505</v>
      </c>
      <c r="L399" s="32">
        <v>25</v>
      </c>
      <c r="M399" s="32">
        <f t="shared" si="204"/>
        <v>87002.876250000001</v>
      </c>
      <c r="N399" s="32">
        <v>10</v>
      </c>
      <c r="O399" s="32">
        <f t="shared" si="205"/>
        <v>34801.150499999996</v>
      </c>
      <c r="P399" s="32"/>
      <c r="Q399" s="32"/>
      <c r="R399" s="35">
        <v>200</v>
      </c>
      <c r="S399" s="32">
        <f t="shared" si="209"/>
        <v>35394</v>
      </c>
      <c r="T399" s="35"/>
      <c r="U399" s="32"/>
      <c r="V399" s="32"/>
      <c r="W399" s="32"/>
      <c r="X399" s="32">
        <f t="shared" si="206"/>
        <v>157198.02674999999</v>
      </c>
      <c r="Y399" s="32">
        <f t="shared" si="207"/>
        <v>505209.53174999997</v>
      </c>
      <c r="Z399" s="34"/>
      <c r="AA399" s="32">
        <f t="shared" si="208"/>
        <v>505209.53174999997</v>
      </c>
      <c r="AB399" s="39">
        <v>4</v>
      </c>
      <c r="AC399" s="40">
        <f t="shared" si="211"/>
        <v>348011.505</v>
      </c>
    </row>
    <row r="400" spans="1:29" s="26" customFormat="1" ht="17.850000000000001" customHeight="1">
      <c r="A400" s="28">
        <v>9</v>
      </c>
      <c r="B400" s="29" t="s">
        <v>473</v>
      </c>
      <c r="C400" s="30" t="s">
        <v>21</v>
      </c>
      <c r="D400" s="31" t="s">
        <v>20</v>
      </c>
      <c r="E400" s="32" t="s">
        <v>18</v>
      </c>
      <c r="F400" s="30">
        <v>17697</v>
      </c>
      <c r="G400" s="30">
        <v>5.99</v>
      </c>
      <c r="H400" s="38">
        <v>0.5</v>
      </c>
      <c r="I400" s="32">
        <f t="shared" si="202"/>
        <v>53002.514999999999</v>
      </c>
      <c r="J400" s="34">
        <v>3.42</v>
      </c>
      <c r="K400" s="32">
        <f t="shared" si="203"/>
        <v>181268.60129999998</v>
      </c>
      <c r="L400" s="32">
        <v>25</v>
      </c>
      <c r="M400" s="32">
        <f t="shared" si="204"/>
        <v>45317.150324999995</v>
      </c>
      <c r="N400" s="32">
        <v>10</v>
      </c>
      <c r="O400" s="32">
        <f t="shared" si="205"/>
        <v>18126.860129999997</v>
      </c>
      <c r="P400" s="32"/>
      <c r="Q400" s="32"/>
      <c r="R400" s="35">
        <v>80</v>
      </c>
      <c r="S400" s="32">
        <f t="shared" si="209"/>
        <v>7078.8</v>
      </c>
      <c r="T400" s="35"/>
      <c r="U400" s="32"/>
      <c r="V400" s="32"/>
      <c r="W400" s="32"/>
      <c r="X400" s="32">
        <f t="shared" si="206"/>
        <v>70522.810454999999</v>
      </c>
      <c r="Y400" s="32">
        <f t="shared" si="207"/>
        <v>251791.41175499998</v>
      </c>
      <c r="Z400" s="34"/>
      <c r="AA400" s="32">
        <f t="shared" si="208"/>
        <v>251791.41175499998</v>
      </c>
      <c r="AB400" s="39"/>
      <c r="AC400" s="40"/>
    </row>
    <row r="401" spans="1:29" s="25" customFormat="1" ht="18.600000000000001" customHeight="1">
      <c r="A401" s="28">
        <v>10</v>
      </c>
      <c r="B401" s="29" t="s">
        <v>99</v>
      </c>
      <c r="C401" s="30" t="s">
        <v>19</v>
      </c>
      <c r="D401" s="30" t="s">
        <v>20</v>
      </c>
      <c r="E401" s="32" t="s">
        <v>18</v>
      </c>
      <c r="F401" s="30">
        <v>17697</v>
      </c>
      <c r="G401" s="30">
        <v>5.99</v>
      </c>
      <c r="H401" s="33">
        <v>0.25</v>
      </c>
      <c r="I401" s="32">
        <f t="shared" si="202"/>
        <v>26501.2575</v>
      </c>
      <c r="J401" s="34">
        <v>3.42</v>
      </c>
      <c r="K401" s="32">
        <f t="shared" si="203"/>
        <v>90634.30064999999</v>
      </c>
      <c r="L401" s="32"/>
      <c r="M401" s="32"/>
      <c r="N401" s="32">
        <v>10</v>
      </c>
      <c r="O401" s="32">
        <f>K401*N401/100</f>
        <v>9063.4300649999986</v>
      </c>
      <c r="P401" s="35"/>
      <c r="Q401" s="32"/>
      <c r="R401" s="32"/>
      <c r="S401" s="32"/>
      <c r="T401" s="32"/>
      <c r="U401" s="32"/>
      <c r="V401" s="32"/>
      <c r="W401" s="32"/>
      <c r="X401" s="32">
        <f t="shared" si="206"/>
        <v>9063.4300649999986</v>
      </c>
      <c r="Y401" s="32">
        <f t="shared" si="207"/>
        <v>99697.730714999983</v>
      </c>
      <c r="Z401" s="34"/>
      <c r="AA401" s="32">
        <f t="shared" si="208"/>
        <v>99697.730714999983</v>
      </c>
      <c r="AB401" s="39"/>
      <c r="AC401" s="40"/>
    </row>
    <row r="402" spans="1:29" s="26" customFormat="1" ht="17.850000000000001" customHeight="1">
      <c r="A402" s="28">
        <v>11</v>
      </c>
      <c r="B402" s="29" t="s">
        <v>472</v>
      </c>
      <c r="C402" s="30" t="s">
        <v>21</v>
      </c>
      <c r="D402" s="31">
        <v>2.2999999999999998</v>
      </c>
      <c r="E402" s="32"/>
      <c r="F402" s="30">
        <v>17697</v>
      </c>
      <c r="G402" s="30">
        <v>4.21</v>
      </c>
      <c r="H402" s="33">
        <v>0.25</v>
      </c>
      <c r="I402" s="32">
        <f t="shared" si="202"/>
        <v>18626.092499999999</v>
      </c>
      <c r="J402" s="34">
        <v>3.42</v>
      </c>
      <c r="K402" s="32">
        <f t="shared" si="203"/>
        <v>63701.236349999992</v>
      </c>
      <c r="L402" s="32">
        <v>25</v>
      </c>
      <c r="M402" s="32">
        <f t="shared" si="204"/>
        <v>15925.309087499998</v>
      </c>
      <c r="N402" s="32">
        <v>10</v>
      </c>
      <c r="O402" s="32">
        <f>K402*N402/100</f>
        <v>6370.1236349999999</v>
      </c>
      <c r="P402" s="32"/>
      <c r="Q402" s="32"/>
      <c r="R402" s="35"/>
      <c r="S402" s="32"/>
      <c r="T402" s="35"/>
      <c r="U402" s="32"/>
      <c r="V402" s="32"/>
      <c r="W402" s="32"/>
      <c r="X402" s="32">
        <f t="shared" si="206"/>
        <v>22295.432722499998</v>
      </c>
      <c r="Y402" s="32">
        <f t="shared" si="207"/>
        <v>85996.669072499993</v>
      </c>
      <c r="Z402" s="34"/>
      <c r="AA402" s="32">
        <f t="shared" si="208"/>
        <v>85996.669072499993</v>
      </c>
      <c r="AB402" s="31"/>
      <c r="AC402" s="37"/>
    </row>
    <row r="403" spans="1:29" s="26" customFormat="1" ht="17.850000000000001" customHeight="1">
      <c r="A403" s="28"/>
      <c r="B403" s="41" t="s">
        <v>22</v>
      </c>
      <c r="C403" s="42"/>
      <c r="D403" s="27"/>
      <c r="E403" s="32"/>
      <c r="F403" s="42"/>
      <c r="G403" s="42"/>
      <c r="H403" s="48">
        <f>SUM(H392:H402)</f>
        <v>8.5</v>
      </c>
      <c r="I403" s="44">
        <f>SUM(I392:I402)</f>
        <v>701155.1399999999</v>
      </c>
      <c r="J403" s="45"/>
      <c r="K403" s="44">
        <f>SUM(K392:K402)</f>
        <v>2397950.5787999998</v>
      </c>
      <c r="L403" s="45"/>
      <c r="M403" s="44">
        <f>SUM(M392:M402)</f>
        <v>576829.06953749992</v>
      </c>
      <c r="N403" s="45"/>
      <c r="O403" s="44">
        <f>SUM(O392:O402)</f>
        <v>239795.05787999995</v>
      </c>
      <c r="P403" s="45"/>
      <c r="Q403" s="44">
        <f>SUM(Q392:Q402)</f>
        <v>0</v>
      </c>
      <c r="R403" s="45"/>
      <c r="S403" s="44">
        <f>SUM(S392:S402)</f>
        <v>254836.8</v>
      </c>
      <c r="T403" s="45"/>
      <c r="U403" s="44">
        <f>SUM(U392:U402)</f>
        <v>0</v>
      </c>
      <c r="V403" s="45"/>
      <c r="W403" s="44">
        <f>SUM(W392:W402)</f>
        <v>0</v>
      </c>
      <c r="X403" s="44">
        <f>SUM(X392:X402)</f>
        <v>1071460.9274174999</v>
      </c>
      <c r="Y403" s="44">
        <f>SUM(Y392:Y402)</f>
        <v>3469411.5062174997</v>
      </c>
      <c r="Z403" s="45"/>
      <c r="AA403" s="44">
        <f>SUM(AA392:AA402)</f>
        <v>3469411.5062174997</v>
      </c>
      <c r="AB403" s="48">
        <f>SUM(AB392:AB402)</f>
        <v>12</v>
      </c>
      <c r="AC403" s="83">
        <f>SUM(AC392:AC402)</f>
        <v>1618404.8075999999</v>
      </c>
    </row>
    <row r="404" spans="1:29" s="26" customFormat="1" ht="17.850000000000001" customHeight="1">
      <c r="A404" s="308" t="s">
        <v>23</v>
      </c>
      <c r="B404" s="309"/>
      <c r="C404" s="309"/>
      <c r="D404" s="309"/>
      <c r="E404" s="309"/>
      <c r="F404" s="309"/>
      <c r="G404" s="309"/>
      <c r="H404" s="309"/>
      <c r="I404" s="309"/>
      <c r="J404" s="309"/>
      <c r="K404" s="309"/>
      <c r="L404" s="309"/>
      <c r="M404" s="309"/>
      <c r="N404" s="309"/>
      <c r="O404" s="309"/>
      <c r="P404" s="309"/>
      <c r="Q404" s="309"/>
      <c r="R404" s="309"/>
      <c r="S404" s="309"/>
      <c r="T404" s="309"/>
      <c r="U404" s="309"/>
      <c r="V404" s="309"/>
      <c r="W404" s="309"/>
      <c r="X404" s="309"/>
      <c r="Y404" s="309"/>
      <c r="Z404" s="309"/>
      <c r="AA404" s="309"/>
      <c r="AB404" s="309"/>
      <c r="AC404" s="310"/>
    </row>
    <row r="405" spans="1:29" s="26" customFormat="1" ht="17.850000000000001" customHeight="1">
      <c r="A405" s="28">
        <v>1</v>
      </c>
      <c r="B405" s="29" t="s">
        <v>151</v>
      </c>
      <c r="C405" s="30" t="s">
        <v>25</v>
      </c>
      <c r="D405" s="30">
        <v>20.5</v>
      </c>
      <c r="E405" s="32" t="s">
        <v>18</v>
      </c>
      <c r="F405" s="30">
        <v>17697</v>
      </c>
      <c r="G405" s="34">
        <v>5.49</v>
      </c>
      <c r="H405" s="38">
        <v>0.5</v>
      </c>
      <c r="I405" s="32">
        <f t="shared" ref="I405:I442" si="212">F405*G405*H405</f>
        <v>48578.264999999999</v>
      </c>
      <c r="J405" s="34">
        <v>2.34</v>
      </c>
      <c r="K405" s="32">
        <f t="shared" ref="K405:K442" si="213">I405*J405</f>
        <v>113673.14009999999</v>
      </c>
      <c r="L405" s="32">
        <v>25</v>
      </c>
      <c r="M405" s="32">
        <f t="shared" ref="M405:M442" si="214">K405*L405/100</f>
        <v>28418.285025000001</v>
      </c>
      <c r="N405" s="32">
        <v>10</v>
      </c>
      <c r="O405" s="32">
        <f t="shared" ref="O405:O442" si="215">K405*N405/100</f>
        <v>11367.314009999998</v>
      </c>
      <c r="P405" s="32">
        <v>25</v>
      </c>
      <c r="Q405" s="32">
        <f>(F405*H405)*P405/100</f>
        <v>2212.125</v>
      </c>
      <c r="R405" s="35"/>
      <c r="S405" s="32"/>
      <c r="T405" s="35"/>
      <c r="U405" s="32"/>
      <c r="V405" s="32"/>
      <c r="W405" s="32"/>
      <c r="X405" s="32">
        <f t="shared" ref="X405:X442" si="216">W405+S405+U405+Q405+O405+M405</f>
        <v>41997.724034999999</v>
      </c>
      <c r="Y405" s="32">
        <f t="shared" ref="Y405:Y442" si="217">K405+X405</f>
        <v>155670.86413499998</v>
      </c>
      <c r="Z405" s="34"/>
      <c r="AA405" s="32">
        <f t="shared" ref="AA405:AA442" si="218">Y405</f>
        <v>155670.86413499998</v>
      </c>
      <c r="AB405" s="39"/>
      <c r="AC405" s="40"/>
    </row>
    <row r="406" spans="1:29" s="26" customFormat="1" ht="17.850000000000001" customHeight="1">
      <c r="A406" s="28">
        <v>2</v>
      </c>
      <c r="B406" s="29" t="s">
        <v>151</v>
      </c>
      <c r="C406" s="30" t="s">
        <v>37</v>
      </c>
      <c r="D406" s="31">
        <v>7</v>
      </c>
      <c r="E406" s="32"/>
      <c r="F406" s="30">
        <v>17697</v>
      </c>
      <c r="G406" s="30">
        <v>3.85</v>
      </c>
      <c r="H406" s="38">
        <v>0.5</v>
      </c>
      <c r="I406" s="32">
        <f>F406*G406*H406</f>
        <v>34066.724999999999</v>
      </c>
      <c r="J406" s="34">
        <v>2.34</v>
      </c>
      <c r="K406" s="32">
        <f>I406*J406</f>
        <v>79716.136499999993</v>
      </c>
      <c r="L406" s="32">
        <v>25</v>
      </c>
      <c r="M406" s="32">
        <f>K406*L406/100</f>
        <v>19929.034124999998</v>
      </c>
      <c r="N406" s="32">
        <v>10</v>
      </c>
      <c r="O406" s="32">
        <f>K406*N406/100</f>
        <v>7971.6136500000002</v>
      </c>
      <c r="P406" s="32">
        <v>25</v>
      </c>
      <c r="Q406" s="32">
        <f>(F406*H406)*P406/100</f>
        <v>2212.125</v>
      </c>
      <c r="R406" s="35"/>
      <c r="S406" s="32"/>
      <c r="T406" s="35"/>
      <c r="U406" s="32"/>
      <c r="V406" s="32"/>
      <c r="W406" s="32"/>
      <c r="X406" s="32">
        <f t="shared" si="216"/>
        <v>30112.772774999998</v>
      </c>
      <c r="Y406" s="32">
        <f t="shared" si="217"/>
        <v>109828.90927499998</v>
      </c>
      <c r="Z406" s="34"/>
      <c r="AA406" s="32">
        <f>Y406</f>
        <v>109828.90927499998</v>
      </c>
      <c r="AB406" s="39">
        <v>1</v>
      </c>
      <c r="AC406" s="40">
        <f>F406*G406*J406</f>
        <v>159432.27299999999</v>
      </c>
    </row>
    <row r="407" spans="1:29" s="26" customFormat="1" ht="17.850000000000001" customHeight="1">
      <c r="A407" s="28">
        <v>3</v>
      </c>
      <c r="B407" s="29" t="s">
        <v>557</v>
      </c>
      <c r="C407" s="30" t="s">
        <v>31</v>
      </c>
      <c r="D407" s="30">
        <v>4.5</v>
      </c>
      <c r="E407" s="32"/>
      <c r="F407" s="30">
        <v>17697</v>
      </c>
      <c r="G407" s="30">
        <v>3.45</v>
      </c>
      <c r="H407" s="38">
        <v>1</v>
      </c>
      <c r="I407" s="32">
        <f>F407*G407*H407</f>
        <v>61054.65</v>
      </c>
      <c r="J407" s="34">
        <v>2.34</v>
      </c>
      <c r="K407" s="32">
        <f>I407*J407</f>
        <v>142867.88099999999</v>
      </c>
      <c r="L407" s="32">
        <v>25</v>
      </c>
      <c r="M407" s="32">
        <f>K407*L407/100</f>
        <v>35716.970249999998</v>
      </c>
      <c r="N407" s="32">
        <v>10</v>
      </c>
      <c r="O407" s="32">
        <f>K407*N407/100</f>
        <v>14286.7881</v>
      </c>
      <c r="P407" s="32"/>
      <c r="Q407" s="32"/>
      <c r="R407" s="35">
        <v>150</v>
      </c>
      <c r="S407" s="32">
        <f t="shared" ref="S407:S428" si="219">F407*H407*R407/100</f>
        <v>26545.5</v>
      </c>
      <c r="T407" s="35"/>
      <c r="U407" s="32"/>
      <c r="V407" s="32"/>
      <c r="W407" s="32"/>
      <c r="X407" s="32">
        <f t="shared" si="216"/>
        <v>76549.258349999989</v>
      </c>
      <c r="Y407" s="32">
        <f t="shared" si="217"/>
        <v>219417.13934999998</v>
      </c>
      <c r="Z407" s="34"/>
      <c r="AA407" s="32">
        <f>Y407</f>
        <v>219417.13934999998</v>
      </c>
      <c r="AB407" s="31">
        <v>1</v>
      </c>
      <c r="AC407" s="40">
        <f t="shared" ref="AC407:AC417" si="220">K407</f>
        <v>142867.88099999999</v>
      </c>
    </row>
    <row r="408" spans="1:29" s="26" customFormat="1" ht="17.850000000000001" customHeight="1">
      <c r="A408" s="28">
        <v>4</v>
      </c>
      <c r="B408" s="29" t="s">
        <v>362</v>
      </c>
      <c r="C408" s="30" t="s">
        <v>29</v>
      </c>
      <c r="D408" s="34">
        <v>21.11</v>
      </c>
      <c r="E408" s="32" t="s">
        <v>46</v>
      </c>
      <c r="F408" s="30">
        <v>17697</v>
      </c>
      <c r="G408" s="30">
        <v>4.34</v>
      </c>
      <c r="H408" s="38">
        <v>1</v>
      </c>
      <c r="I408" s="32">
        <f t="shared" si="212"/>
        <v>76804.98</v>
      </c>
      <c r="J408" s="34">
        <v>2.34</v>
      </c>
      <c r="K408" s="32">
        <f t="shared" si="213"/>
        <v>179723.65319999997</v>
      </c>
      <c r="L408" s="32">
        <v>25</v>
      </c>
      <c r="M408" s="32">
        <f t="shared" si="214"/>
        <v>44930.913299999993</v>
      </c>
      <c r="N408" s="32">
        <v>10</v>
      </c>
      <c r="O408" s="32">
        <f t="shared" si="215"/>
        <v>17972.365319999997</v>
      </c>
      <c r="P408" s="32"/>
      <c r="Q408" s="32"/>
      <c r="R408" s="35">
        <v>150</v>
      </c>
      <c r="S408" s="32">
        <f t="shared" si="219"/>
        <v>26545.5</v>
      </c>
      <c r="T408" s="35"/>
      <c r="U408" s="32"/>
      <c r="V408" s="32"/>
      <c r="W408" s="32"/>
      <c r="X408" s="32">
        <f t="shared" si="216"/>
        <v>89448.778619999997</v>
      </c>
      <c r="Y408" s="32">
        <f t="shared" si="217"/>
        <v>269172.43181999994</v>
      </c>
      <c r="Z408" s="34"/>
      <c r="AA408" s="32">
        <f t="shared" si="218"/>
        <v>269172.43181999994</v>
      </c>
      <c r="AB408" s="39">
        <v>1</v>
      </c>
      <c r="AC408" s="40">
        <f t="shared" si="220"/>
        <v>179723.65319999997</v>
      </c>
    </row>
    <row r="409" spans="1:29" s="26" customFormat="1" ht="17.850000000000001" customHeight="1">
      <c r="A409" s="28">
        <v>5</v>
      </c>
      <c r="B409" s="29" t="s">
        <v>362</v>
      </c>
      <c r="C409" s="30" t="s">
        <v>30</v>
      </c>
      <c r="D409" s="31" t="s">
        <v>20</v>
      </c>
      <c r="E409" s="32" t="s">
        <v>18</v>
      </c>
      <c r="F409" s="30">
        <v>17697</v>
      </c>
      <c r="G409" s="30">
        <v>4.53</v>
      </c>
      <c r="H409" s="38">
        <v>1</v>
      </c>
      <c r="I409" s="32">
        <f t="shared" si="212"/>
        <v>80167.41</v>
      </c>
      <c r="J409" s="34">
        <v>2.34</v>
      </c>
      <c r="K409" s="32">
        <f t="shared" si="213"/>
        <v>187591.73939999999</v>
      </c>
      <c r="L409" s="32">
        <v>25</v>
      </c>
      <c r="M409" s="32">
        <f t="shared" si="214"/>
        <v>46897.934849999991</v>
      </c>
      <c r="N409" s="32">
        <v>10</v>
      </c>
      <c r="O409" s="32">
        <f t="shared" si="215"/>
        <v>18759.173939999997</v>
      </c>
      <c r="P409" s="32"/>
      <c r="Q409" s="32"/>
      <c r="R409" s="35">
        <v>150</v>
      </c>
      <c r="S409" s="32">
        <f t="shared" si="219"/>
        <v>26545.5</v>
      </c>
      <c r="T409" s="35"/>
      <c r="U409" s="32"/>
      <c r="V409" s="32"/>
      <c r="W409" s="32"/>
      <c r="X409" s="32">
        <f t="shared" si="216"/>
        <v>92202.608789999984</v>
      </c>
      <c r="Y409" s="32">
        <f t="shared" si="217"/>
        <v>279794.34818999999</v>
      </c>
      <c r="Z409" s="34"/>
      <c r="AA409" s="32">
        <f t="shared" si="218"/>
        <v>279794.34818999999</v>
      </c>
      <c r="AB409" s="39">
        <v>1</v>
      </c>
      <c r="AC409" s="40">
        <f t="shared" si="220"/>
        <v>187591.73939999999</v>
      </c>
    </row>
    <row r="410" spans="1:29" s="26" customFormat="1" ht="17.850000000000001" customHeight="1">
      <c r="A410" s="28">
        <v>6</v>
      </c>
      <c r="B410" s="29" t="s">
        <v>362</v>
      </c>
      <c r="C410" s="30" t="s">
        <v>30</v>
      </c>
      <c r="D410" s="31">
        <v>16.899999999999999</v>
      </c>
      <c r="E410" s="32" t="s">
        <v>18</v>
      </c>
      <c r="F410" s="30">
        <v>17697</v>
      </c>
      <c r="G410" s="34">
        <v>4.4000000000000004</v>
      </c>
      <c r="H410" s="38">
        <v>1</v>
      </c>
      <c r="I410" s="32">
        <f t="shared" si="212"/>
        <v>77866.8</v>
      </c>
      <c r="J410" s="34">
        <v>2.34</v>
      </c>
      <c r="K410" s="32">
        <f t="shared" si="213"/>
        <v>182208.31200000001</v>
      </c>
      <c r="L410" s="32">
        <v>25</v>
      </c>
      <c r="M410" s="32">
        <f t="shared" si="214"/>
        <v>45552.078000000001</v>
      </c>
      <c r="N410" s="32">
        <v>10</v>
      </c>
      <c r="O410" s="32">
        <f t="shared" si="215"/>
        <v>18220.831200000001</v>
      </c>
      <c r="P410" s="32"/>
      <c r="Q410" s="32"/>
      <c r="R410" s="35">
        <v>150</v>
      </c>
      <c r="S410" s="32">
        <f t="shared" si="219"/>
        <v>26545.5</v>
      </c>
      <c r="T410" s="35"/>
      <c r="U410" s="32"/>
      <c r="V410" s="32"/>
      <c r="W410" s="32"/>
      <c r="X410" s="32">
        <f t="shared" si="216"/>
        <v>90318.409199999995</v>
      </c>
      <c r="Y410" s="32">
        <f t="shared" si="217"/>
        <v>272526.72120000003</v>
      </c>
      <c r="Z410" s="34"/>
      <c r="AA410" s="32">
        <f t="shared" si="218"/>
        <v>272526.72120000003</v>
      </c>
      <c r="AB410" s="39">
        <v>1</v>
      </c>
      <c r="AC410" s="40">
        <f t="shared" si="220"/>
        <v>182208.31200000001</v>
      </c>
    </row>
    <row r="411" spans="1:29" s="26" customFormat="1" ht="17.850000000000001" customHeight="1">
      <c r="A411" s="28">
        <v>7</v>
      </c>
      <c r="B411" s="29" t="s">
        <v>362</v>
      </c>
      <c r="C411" s="30" t="s">
        <v>29</v>
      </c>
      <c r="D411" s="30">
        <v>12.1</v>
      </c>
      <c r="E411" s="32" t="s">
        <v>46</v>
      </c>
      <c r="F411" s="30">
        <v>17697</v>
      </c>
      <c r="G411" s="30">
        <v>4.12</v>
      </c>
      <c r="H411" s="38">
        <v>1</v>
      </c>
      <c r="I411" s="32">
        <f t="shared" si="212"/>
        <v>72911.64</v>
      </c>
      <c r="J411" s="34">
        <v>2.34</v>
      </c>
      <c r="K411" s="32">
        <f t="shared" si="213"/>
        <v>170613.23759999999</v>
      </c>
      <c r="L411" s="32">
        <v>25</v>
      </c>
      <c r="M411" s="32">
        <f t="shared" si="214"/>
        <v>42653.309399999998</v>
      </c>
      <c r="N411" s="32">
        <v>10</v>
      </c>
      <c r="O411" s="32">
        <f t="shared" si="215"/>
        <v>17061.323759999999</v>
      </c>
      <c r="P411" s="32"/>
      <c r="Q411" s="32"/>
      <c r="R411" s="35">
        <v>150</v>
      </c>
      <c r="S411" s="32">
        <f t="shared" si="219"/>
        <v>26545.5</v>
      </c>
      <c r="T411" s="35"/>
      <c r="U411" s="32"/>
      <c r="V411" s="32"/>
      <c r="W411" s="32"/>
      <c r="X411" s="32">
        <f t="shared" si="216"/>
        <v>86260.133159999998</v>
      </c>
      <c r="Y411" s="32">
        <f t="shared" si="217"/>
        <v>256873.37075999999</v>
      </c>
      <c r="Z411" s="34"/>
      <c r="AA411" s="32">
        <f t="shared" si="218"/>
        <v>256873.37075999999</v>
      </c>
      <c r="AB411" s="39">
        <v>1</v>
      </c>
      <c r="AC411" s="40">
        <f t="shared" si="220"/>
        <v>170613.23759999999</v>
      </c>
    </row>
    <row r="412" spans="1:29" s="26" customFormat="1" ht="17.850000000000001" customHeight="1">
      <c r="A412" s="28">
        <v>8</v>
      </c>
      <c r="B412" s="29" t="s">
        <v>362</v>
      </c>
      <c r="C412" s="30" t="s">
        <v>29</v>
      </c>
      <c r="D412" s="30">
        <v>19.7</v>
      </c>
      <c r="E412" s="32" t="s">
        <v>46</v>
      </c>
      <c r="F412" s="30">
        <v>17697</v>
      </c>
      <c r="G412" s="30">
        <v>4.26</v>
      </c>
      <c r="H412" s="38">
        <v>1</v>
      </c>
      <c r="I412" s="32">
        <f t="shared" si="212"/>
        <v>75389.22</v>
      </c>
      <c r="J412" s="34">
        <v>2.34</v>
      </c>
      <c r="K412" s="32">
        <f t="shared" si="213"/>
        <v>176410.77479999998</v>
      </c>
      <c r="L412" s="32">
        <v>25</v>
      </c>
      <c r="M412" s="32">
        <f t="shared" si="214"/>
        <v>44102.693699999989</v>
      </c>
      <c r="N412" s="32">
        <v>10</v>
      </c>
      <c r="O412" s="32">
        <f t="shared" si="215"/>
        <v>17641.07748</v>
      </c>
      <c r="P412" s="32"/>
      <c r="Q412" s="32"/>
      <c r="R412" s="35">
        <v>150</v>
      </c>
      <c r="S412" s="32">
        <f t="shared" si="219"/>
        <v>26545.5</v>
      </c>
      <c r="T412" s="35"/>
      <c r="U412" s="32"/>
      <c r="V412" s="32"/>
      <c r="W412" s="32"/>
      <c r="X412" s="32">
        <f t="shared" si="216"/>
        <v>88289.271179999982</v>
      </c>
      <c r="Y412" s="32">
        <f t="shared" si="217"/>
        <v>264700.04597999994</v>
      </c>
      <c r="Z412" s="34"/>
      <c r="AA412" s="32">
        <f t="shared" si="218"/>
        <v>264700.04597999994</v>
      </c>
      <c r="AB412" s="39">
        <v>1</v>
      </c>
      <c r="AC412" s="40">
        <f t="shared" si="220"/>
        <v>176410.77479999998</v>
      </c>
    </row>
    <row r="413" spans="1:29" s="26" customFormat="1" ht="17.850000000000001" customHeight="1">
      <c r="A413" s="28">
        <v>9</v>
      </c>
      <c r="B413" s="29" t="s">
        <v>362</v>
      </c>
      <c r="C413" s="30" t="s">
        <v>25</v>
      </c>
      <c r="D413" s="30">
        <v>20.5</v>
      </c>
      <c r="E413" s="32" t="s">
        <v>18</v>
      </c>
      <c r="F413" s="30">
        <v>17697</v>
      </c>
      <c r="G413" s="34">
        <v>4.46</v>
      </c>
      <c r="H413" s="38">
        <v>1</v>
      </c>
      <c r="I413" s="32">
        <f t="shared" si="212"/>
        <v>78928.62</v>
      </c>
      <c r="J413" s="34">
        <v>2.34</v>
      </c>
      <c r="K413" s="32">
        <f t="shared" si="213"/>
        <v>184692.97079999998</v>
      </c>
      <c r="L413" s="32">
        <v>25</v>
      </c>
      <c r="M413" s="32">
        <f t="shared" si="214"/>
        <v>46173.242699999995</v>
      </c>
      <c r="N413" s="32">
        <v>10</v>
      </c>
      <c r="O413" s="32">
        <f t="shared" si="215"/>
        <v>18469.29708</v>
      </c>
      <c r="P413" s="32"/>
      <c r="Q413" s="32"/>
      <c r="R413" s="35">
        <v>150</v>
      </c>
      <c r="S413" s="32">
        <f t="shared" si="219"/>
        <v>26545.5</v>
      </c>
      <c r="T413" s="35"/>
      <c r="U413" s="32"/>
      <c r="V413" s="32"/>
      <c r="W413" s="32"/>
      <c r="X413" s="32">
        <f t="shared" si="216"/>
        <v>91188.039779999992</v>
      </c>
      <c r="Y413" s="32">
        <f t="shared" si="217"/>
        <v>275881.01058</v>
      </c>
      <c r="Z413" s="34"/>
      <c r="AA413" s="32">
        <f t="shared" si="218"/>
        <v>275881.01058</v>
      </c>
      <c r="AB413" s="31">
        <v>1</v>
      </c>
      <c r="AC413" s="40">
        <f t="shared" si="220"/>
        <v>184692.97079999998</v>
      </c>
    </row>
    <row r="414" spans="1:29" s="26" customFormat="1" ht="17.850000000000001" customHeight="1">
      <c r="A414" s="28">
        <v>10</v>
      </c>
      <c r="B414" s="29" t="s">
        <v>362</v>
      </c>
      <c r="C414" s="30" t="s">
        <v>30</v>
      </c>
      <c r="D414" s="31" t="s">
        <v>20</v>
      </c>
      <c r="E414" s="32" t="s">
        <v>18</v>
      </c>
      <c r="F414" s="30">
        <v>17697</v>
      </c>
      <c r="G414" s="30">
        <v>4.53</v>
      </c>
      <c r="H414" s="38">
        <v>1</v>
      </c>
      <c r="I414" s="32">
        <f t="shared" si="212"/>
        <v>80167.41</v>
      </c>
      <c r="J414" s="34">
        <v>2.34</v>
      </c>
      <c r="K414" s="32">
        <f t="shared" si="213"/>
        <v>187591.73939999999</v>
      </c>
      <c r="L414" s="32">
        <v>25</v>
      </c>
      <c r="M414" s="32">
        <f t="shared" si="214"/>
        <v>46897.934849999991</v>
      </c>
      <c r="N414" s="32">
        <v>10</v>
      </c>
      <c r="O414" s="32">
        <f t="shared" si="215"/>
        <v>18759.173939999997</v>
      </c>
      <c r="P414" s="32"/>
      <c r="Q414" s="32"/>
      <c r="R414" s="35">
        <v>150</v>
      </c>
      <c r="S414" s="32">
        <f t="shared" si="219"/>
        <v>26545.5</v>
      </c>
      <c r="T414" s="35"/>
      <c r="U414" s="32"/>
      <c r="V414" s="32"/>
      <c r="W414" s="32"/>
      <c r="X414" s="32">
        <f t="shared" si="216"/>
        <v>92202.608789999984</v>
      </c>
      <c r="Y414" s="32">
        <f t="shared" si="217"/>
        <v>279794.34818999999</v>
      </c>
      <c r="Z414" s="34"/>
      <c r="AA414" s="32">
        <f t="shared" si="218"/>
        <v>279794.34818999999</v>
      </c>
      <c r="AB414" s="31">
        <v>1</v>
      </c>
      <c r="AC414" s="40">
        <f t="shared" si="220"/>
        <v>187591.73939999999</v>
      </c>
    </row>
    <row r="415" spans="1:29" s="26" customFormat="1" ht="17.850000000000001" customHeight="1">
      <c r="A415" s="28">
        <v>11</v>
      </c>
      <c r="B415" s="29" t="s">
        <v>362</v>
      </c>
      <c r="C415" s="30" t="s">
        <v>31</v>
      </c>
      <c r="D415" s="30">
        <v>6.8</v>
      </c>
      <c r="E415" s="32"/>
      <c r="F415" s="30">
        <v>17697</v>
      </c>
      <c r="G415" s="30">
        <v>3.49</v>
      </c>
      <c r="H415" s="38">
        <v>1</v>
      </c>
      <c r="I415" s="32">
        <f t="shared" si="212"/>
        <v>61762.530000000006</v>
      </c>
      <c r="J415" s="34">
        <v>2.34</v>
      </c>
      <c r="K415" s="32">
        <f t="shared" si="213"/>
        <v>144524.32020000002</v>
      </c>
      <c r="L415" s="32">
        <v>25</v>
      </c>
      <c r="M415" s="32">
        <f t="shared" si="214"/>
        <v>36131.080050000004</v>
      </c>
      <c r="N415" s="32">
        <v>10</v>
      </c>
      <c r="O415" s="32">
        <f t="shared" si="215"/>
        <v>14452.43202</v>
      </c>
      <c r="P415" s="32"/>
      <c r="Q415" s="32"/>
      <c r="R415" s="35">
        <v>150</v>
      </c>
      <c r="S415" s="32">
        <f t="shared" si="219"/>
        <v>26545.5</v>
      </c>
      <c r="T415" s="35"/>
      <c r="U415" s="32"/>
      <c r="V415" s="32"/>
      <c r="W415" s="32"/>
      <c r="X415" s="32">
        <f t="shared" si="216"/>
        <v>77129.012069999997</v>
      </c>
      <c r="Y415" s="32">
        <f t="shared" si="217"/>
        <v>221653.33227000001</v>
      </c>
      <c r="Z415" s="34"/>
      <c r="AA415" s="32">
        <f t="shared" si="218"/>
        <v>221653.33227000001</v>
      </c>
      <c r="AB415" s="31">
        <v>1</v>
      </c>
      <c r="AC415" s="40">
        <f t="shared" si="220"/>
        <v>144524.32020000002</v>
      </c>
    </row>
    <row r="416" spans="1:29" s="100" customFormat="1" ht="17.850000000000001" customHeight="1">
      <c r="A416" s="28">
        <v>12</v>
      </c>
      <c r="B416" s="29" t="s">
        <v>385</v>
      </c>
      <c r="C416" s="30" t="s">
        <v>31</v>
      </c>
      <c r="D416" s="31">
        <v>7</v>
      </c>
      <c r="E416" s="32"/>
      <c r="F416" s="30">
        <v>17697</v>
      </c>
      <c r="G416" s="30">
        <v>3.53</v>
      </c>
      <c r="H416" s="38">
        <v>1</v>
      </c>
      <c r="I416" s="32">
        <f t="shared" si="212"/>
        <v>62470.409999999996</v>
      </c>
      <c r="J416" s="34">
        <v>2.34</v>
      </c>
      <c r="K416" s="32">
        <f t="shared" si="213"/>
        <v>146180.75939999998</v>
      </c>
      <c r="L416" s="32">
        <v>25</v>
      </c>
      <c r="M416" s="32">
        <f t="shared" si="214"/>
        <v>36545.189849999995</v>
      </c>
      <c r="N416" s="32">
        <v>10</v>
      </c>
      <c r="O416" s="32">
        <f t="shared" si="215"/>
        <v>14618.075939999999</v>
      </c>
      <c r="P416" s="32"/>
      <c r="Q416" s="32"/>
      <c r="R416" s="35">
        <v>150</v>
      </c>
      <c r="S416" s="32">
        <f t="shared" si="219"/>
        <v>26545.5</v>
      </c>
      <c r="T416" s="35"/>
      <c r="U416" s="32"/>
      <c r="V416" s="32"/>
      <c r="W416" s="32"/>
      <c r="X416" s="32">
        <f t="shared" si="216"/>
        <v>77708.76578999999</v>
      </c>
      <c r="Y416" s="32">
        <f t="shared" si="217"/>
        <v>223889.52518999996</v>
      </c>
      <c r="Z416" s="34"/>
      <c r="AA416" s="32">
        <f t="shared" si="218"/>
        <v>223889.52518999996</v>
      </c>
      <c r="AB416" s="39">
        <v>1</v>
      </c>
      <c r="AC416" s="40">
        <f t="shared" si="220"/>
        <v>146180.75939999998</v>
      </c>
    </row>
    <row r="417" spans="1:29" s="26" customFormat="1" ht="17.850000000000001" customHeight="1">
      <c r="A417" s="28">
        <v>13</v>
      </c>
      <c r="B417" s="29" t="s">
        <v>156</v>
      </c>
      <c r="C417" s="30" t="s">
        <v>29</v>
      </c>
      <c r="D417" s="31">
        <v>14.4</v>
      </c>
      <c r="E417" s="32" t="s">
        <v>46</v>
      </c>
      <c r="F417" s="30">
        <v>17697</v>
      </c>
      <c r="G417" s="34">
        <v>4.1900000000000004</v>
      </c>
      <c r="H417" s="38">
        <v>1</v>
      </c>
      <c r="I417" s="32">
        <f t="shared" si="212"/>
        <v>74150.430000000008</v>
      </c>
      <c r="J417" s="34">
        <v>2.34</v>
      </c>
      <c r="K417" s="32">
        <f t="shared" si="213"/>
        <v>173512.0062</v>
      </c>
      <c r="L417" s="32">
        <v>25</v>
      </c>
      <c r="M417" s="32">
        <f t="shared" si="214"/>
        <v>43378.001550000001</v>
      </c>
      <c r="N417" s="32">
        <v>10</v>
      </c>
      <c r="O417" s="32">
        <f t="shared" si="215"/>
        <v>17351.20062</v>
      </c>
      <c r="P417" s="32"/>
      <c r="Q417" s="32"/>
      <c r="R417" s="35">
        <v>150</v>
      </c>
      <c r="S417" s="32">
        <f t="shared" si="219"/>
        <v>26545.5</v>
      </c>
      <c r="T417" s="35"/>
      <c r="U417" s="32"/>
      <c r="V417" s="32"/>
      <c r="W417" s="32"/>
      <c r="X417" s="32">
        <f t="shared" si="216"/>
        <v>87274.702170000004</v>
      </c>
      <c r="Y417" s="32">
        <f t="shared" si="217"/>
        <v>260786.70837000001</v>
      </c>
      <c r="Z417" s="34"/>
      <c r="AA417" s="32">
        <f t="shared" si="218"/>
        <v>260786.70837000001</v>
      </c>
      <c r="AB417" s="39">
        <v>1</v>
      </c>
      <c r="AC417" s="40">
        <f t="shared" si="220"/>
        <v>173512.0062</v>
      </c>
    </row>
    <row r="418" spans="1:29" s="26" customFormat="1" ht="17.850000000000001" customHeight="1">
      <c r="A418" s="28">
        <v>14</v>
      </c>
      <c r="B418" s="29" t="s">
        <v>156</v>
      </c>
      <c r="C418" s="30" t="s">
        <v>30</v>
      </c>
      <c r="D418" s="31" t="s">
        <v>20</v>
      </c>
      <c r="E418" s="32" t="s">
        <v>46</v>
      </c>
      <c r="F418" s="30">
        <v>17697</v>
      </c>
      <c r="G418" s="30">
        <v>4.41</v>
      </c>
      <c r="H418" s="38">
        <v>0.5</v>
      </c>
      <c r="I418" s="32">
        <f>F418*G418*H418</f>
        <v>39021.885000000002</v>
      </c>
      <c r="J418" s="34">
        <v>2.34</v>
      </c>
      <c r="K418" s="32">
        <f>I418*J418</f>
        <v>91311.210900000005</v>
      </c>
      <c r="L418" s="32">
        <v>25</v>
      </c>
      <c r="M418" s="32">
        <f>K418*L418/100</f>
        <v>22827.802725000001</v>
      </c>
      <c r="N418" s="32">
        <v>10</v>
      </c>
      <c r="O418" s="32">
        <f>K418*N418/100</f>
        <v>9131.1210900000005</v>
      </c>
      <c r="P418" s="32"/>
      <c r="Q418" s="32"/>
      <c r="R418" s="35">
        <v>150</v>
      </c>
      <c r="S418" s="32">
        <f t="shared" si="219"/>
        <v>13272.75</v>
      </c>
      <c r="T418" s="35"/>
      <c r="U418" s="32"/>
      <c r="V418" s="32"/>
      <c r="W418" s="32"/>
      <c r="X418" s="32">
        <f t="shared" si="216"/>
        <v>45231.673815000002</v>
      </c>
      <c r="Y418" s="32">
        <f t="shared" si="217"/>
        <v>136542.88471499999</v>
      </c>
      <c r="Z418" s="34"/>
      <c r="AA418" s="32">
        <f>Y418</f>
        <v>136542.88471499999</v>
      </c>
      <c r="AB418" s="39">
        <v>1</v>
      </c>
      <c r="AC418" s="40">
        <f>F418*G418*J418</f>
        <v>182622.42180000001</v>
      </c>
    </row>
    <row r="419" spans="1:29" s="26" customFormat="1" ht="17.850000000000001" customHeight="1">
      <c r="A419" s="28">
        <v>15</v>
      </c>
      <c r="B419" s="29" t="s">
        <v>363</v>
      </c>
      <c r="C419" s="30" t="s">
        <v>30</v>
      </c>
      <c r="D419" s="31">
        <v>18.5</v>
      </c>
      <c r="E419" s="32" t="s">
        <v>18</v>
      </c>
      <c r="F419" s="30">
        <v>17697</v>
      </c>
      <c r="G419" s="34">
        <v>4.4000000000000004</v>
      </c>
      <c r="H419" s="38">
        <v>1</v>
      </c>
      <c r="I419" s="32">
        <f t="shared" si="212"/>
        <v>77866.8</v>
      </c>
      <c r="J419" s="34">
        <v>2.34</v>
      </c>
      <c r="K419" s="32">
        <f t="shared" si="213"/>
        <v>182208.31200000001</v>
      </c>
      <c r="L419" s="32">
        <v>25</v>
      </c>
      <c r="M419" s="32">
        <f t="shared" si="214"/>
        <v>45552.078000000001</v>
      </c>
      <c r="N419" s="32">
        <v>10</v>
      </c>
      <c r="O419" s="32">
        <f t="shared" si="215"/>
        <v>18220.831200000001</v>
      </c>
      <c r="P419" s="32"/>
      <c r="Q419" s="32"/>
      <c r="R419" s="35">
        <v>150</v>
      </c>
      <c r="S419" s="32">
        <f t="shared" si="219"/>
        <v>26545.5</v>
      </c>
      <c r="T419" s="35"/>
      <c r="U419" s="32"/>
      <c r="V419" s="32"/>
      <c r="W419" s="32"/>
      <c r="X419" s="32">
        <f t="shared" si="216"/>
        <v>90318.409199999995</v>
      </c>
      <c r="Y419" s="32">
        <f t="shared" si="217"/>
        <v>272526.72120000003</v>
      </c>
      <c r="Z419" s="34"/>
      <c r="AA419" s="32">
        <f t="shared" si="218"/>
        <v>272526.72120000003</v>
      </c>
      <c r="AB419" s="39">
        <v>1</v>
      </c>
      <c r="AC419" s="40">
        <f t="shared" ref="AC419:AC425" si="221">K419</f>
        <v>182208.31200000001</v>
      </c>
    </row>
    <row r="420" spans="1:29" s="26" customFormat="1" ht="17.850000000000001" customHeight="1">
      <c r="A420" s="28">
        <v>16</v>
      </c>
      <c r="B420" s="29" t="s">
        <v>363</v>
      </c>
      <c r="C420" s="30" t="s">
        <v>30</v>
      </c>
      <c r="D420" s="31" t="s">
        <v>20</v>
      </c>
      <c r="E420" s="32" t="s">
        <v>18</v>
      </c>
      <c r="F420" s="30">
        <v>17697</v>
      </c>
      <c r="G420" s="30">
        <v>4.53</v>
      </c>
      <c r="H420" s="38">
        <v>1</v>
      </c>
      <c r="I420" s="32">
        <f t="shared" si="212"/>
        <v>80167.41</v>
      </c>
      <c r="J420" s="34">
        <v>2.34</v>
      </c>
      <c r="K420" s="32">
        <f t="shared" si="213"/>
        <v>187591.73939999999</v>
      </c>
      <c r="L420" s="32">
        <v>25</v>
      </c>
      <c r="M420" s="32">
        <f t="shared" si="214"/>
        <v>46897.934849999991</v>
      </c>
      <c r="N420" s="32">
        <v>10</v>
      </c>
      <c r="O420" s="32">
        <f t="shared" si="215"/>
        <v>18759.173939999997</v>
      </c>
      <c r="P420" s="32"/>
      <c r="Q420" s="32"/>
      <c r="R420" s="35">
        <v>150</v>
      </c>
      <c r="S420" s="32">
        <f t="shared" si="219"/>
        <v>26545.5</v>
      </c>
      <c r="T420" s="35"/>
      <c r="U420" s="32"/>
      <c r="V420" s="32"/>
      <c r="W420" s="32"/>
      <c r="X420" s="32">
        <f t="shared" si="216"/>
        <v>92202.608789999984</v>
      </c>
      <c r="Y420" s="32">
        <f t="shared" si="217"/>
        <v>279794.34818999999</v>
      </c>
      <c r="Z420" s="34"/>
      <c r="AA420" s="32">
        <f t="shared" si="218"/>
        <v>279794.34818999999</v>
      </c>
      <c r="AB420" s="39">
        <v>1</v>
      </c>
      <c r="AC420" s="40">
        <f t="shared" si="221"/>
        <v>187591.73939999999</v>
      </c>
    </row>
    <row r="421" spans="1:29" s="26" customFormat="1" ht="17.850000000000001" customHeight="1">
      <c r="A421" s="28">
        <v>17</v>
      </c>
      <c r="B421" s="29" t="s">
        <v>363</v>
      </c>
      <c r="C421" s="30" t="s">
        <v>30</v>
      </c>
      <c r="D421" s="31">
        <v>20.399999999999999</v>
      </c>
      <c r="E421" s="32" t="s">
        <v>18</v>
      </c>
      <c r="F421" s="30">
        <v>17697</v>
      </c>
      <c r="G421" s="34">
        <v>4.46</v>
      </c>
      <c r="H421" s="38">
        <v>1</v>
      </c>
      <c r="I421" s="32">
        <f t="shared" si="212"/>
        <v>78928.62</v>
      </c>
      <c r="J421" s="34">
        <v>2.34</v>
      </c>
      <c r="K421" s="32">
        <f t="shared" si="213"/>
        <v>184692.97079999998</v>
      </c>
      <c r="L421" s="32">
        <v>25</v>
      </c>
      <c r="M421" s="32">
        <f t="shared" si="214"/>
        <v>46173.242699999995</v>
      </c>
      <c r="N421" s="32">
        <v>10</v>
      </c>
      <c r="O421" s="32">
        <f t="shared" si="215"/>
        <v>18469.29708</v>
      </c>
      <c r="P421" s="32"/>
      <c r="Q421" s="32"/>
      <c r="R421" s="35">
        <v>150</v>
      </c>
      <c r="S421" s="32">
        <f t="shared" si="219"/>
        <v>26545.5</v>
      </c>
      <c r="T421" s="35"/>
      <c r="U421" s="32"/>
      <c r="V421" s="32"/>
      <c r="W421" s="32"/>
      <c r="X421" s="32">
        <f t="shared" si="216"/>
        <v>91188.039779999992</v>
      </c>
      <c r="Y421" s="32">
        <f t="shared" si="217"/>
        <v>275881.01058</v>
      </c>
      <c r="Z421" s="34"/>
      <c r="AA421" s="32">
        <f t="shared" si="218"/>
        <v>275881.01058</v>
      </c>
      <c r="AB421" s="39">
        <v>1</v>
      </c>
      <c r="AC421" s="40">
        <f t="shared" si="221"/>
        <v>184692.97079999998</v>
      </c>
    </row>
    <row r="422" spans="1:29" s="26" customFormat="1" ht="17.850000000000001" customHeight="1">
      <c r="A422" s="28">
        <v>18</v>
      </c>
      <c r="B422" s="29" t="s">
        <v>363</v>
      </c>
      <c r="C422" s="30" t="s">
        <v>30</v>
      </c>
      <c r="D422" s="31" t="s">
        <v>20</v>
      </c>
      <c r="E422" s="32" t="s">
        <v>18</v>
      </c>
      <c r="F422" s="30">
        <v>17697</v>
      </c>
      <c r="G422" s="30">
        <v>4.53</v>
      </c>
      <c r="H422" s="38">
        <v>1</v>
      </c>
      <c r="I422" s="32">
        <f t="shared" ref="I422:I429" si="222">F422*G422*H422</f>
        <v>80167.41</v>
      </c>
      <c r="J422" s="34">
        <v>2.34</v>
      </c>
      <c r="K422" s="32">
        <f t="shared" ref="K422:K429" si="223">I422*J422</f>
        <v>187591.73939999999</v>
      </c>
      <c r="L422" s="32">
        <v>25</v>
      </c>
      <c r="M422" s="32">
        <f>K422*L422/100</f>
        <v>46897.934849999991</v>
      </c>
      <c r="N422" s="32">
        <v>10</v>
      </c>
      <c r="O422" s="32">
        <f>K422*N422/100</f>
        <v>18759.173939999997</v>
      </c>
      <c r="P422" s="32"/>
      <c r="Q422" s="32"/>
      <c r="R422" s="35">
        <v>150</v>
      </c>
      <c r="S422" s="32">
        <f t="shared" si="219"/>
        <v>26545.5</v>
      </c>
      <c r="T422" s="35"/>
      <c r="U422" s="32"/>
      <c r="V422" s="32"/>
      <c r="W422" s="32"/>
      <c r="X422" s="32">
        <f t="shared" si="216"/>
        <v>92202.608789999984</v>
      </c>
      <c r="Y422" s="32">
        <f t="shared" si="217"/>
        <v>279794.34818999999</v>
      </c>
      <c r="Z422" s="34"/>
      <c r="AA422" s="32">
        <f>Y422</f>
        <v>279794.34818999999</v>
      </c>
      <c r="AB422" s="39">
        <v>1</v>
      </c>
      <c r="AC422" s="40">
        <f t="shared" si="221"/>
        <v>187591.73939999999</v>
      </c>
    </row>
    <row r="423" spans="1:29" s="26" customFormat="1" ht="17.850000000000001" customHeight="1">
      <c r="A423" s="28">
        <v>19</v>
      </c>
      <c r="B423" s="29" t="s">
        <v>363</v>
      </c>
      <c r="C423" s="30" t="s">
        <v>30</v>
      </c>
      <c r="D423" s="31">
        <v>17.5</v>
      </c>
      <c r="E423" s="32" t="s">
        <v>18</v>
      </c>
      <c r="F423" s="30">
        <v>17697</v>
      </c>
      <c r="G423" s="34">
        <v>4.4000000000000004</v>
      </c>
      <c r="H423" s="38">
        <v>1</v>
      </c>
      <c r="I423" s="32">
        <f t="shared" si="222"/>
        <v>77866.8</v>
      </c>
      <c r="J423" s="34">
        <v>2.34</v>
      </c>
      <c r="K423" s="32">
        <f t="shared" si="223"/>
        <v>182208.31200000001</v>
      </c>
      <c r="L423" s="32">
        <v>25</v>
      </c>
      <c r="M423" s="32">
        <f>K423*L423/100</f>
        <v>45552.078000000001</v>
      </c>
      <c r="N423" s="32">
        <v>10</v>
      </c>
      <c r="O423" s="32">
        <f>K423*N423/100</f>
        <v>18220.831200000001</v>
      </c>
      <c r="P423" s="32"/>
      <c r="Q423" s="32"/>
      <c r="R423" s="35">
        <v>150</v>
      </c>
      <c r="S423" s="32">
        <f t="shared" si="219"/>
        <v>26545.5</v>
      </c>
      <c r="T423" s="35"/>
      <c r="U423" s="32"/>
      <c r="V423" s="32"/>
      <c r="W423" s="32"/>
      <c r="X423" s="32">
        <f t="shared" si="216"/>
        <v>90318.409199999995</v>
      </c>
      <c r="Y423" s="32">
        <f t="shared" si="217"/>
        <v>272526.72120000003</v>
      </c>
      <c r="Z423" s="34"/>
      <c r="AA423" s="32">
        <f>Y423</f>
        <v>272526.72120000003</v>
      </c>
      <c r="AB423" s="39">
        <v>1</v>
      </c>
      <c r="AC423" s="40">
        <f t="shared" si="221"/>
        <v>182208.31200000001</v>
      </c>
    </row>
    <row r="424" spans="1:29" s="26" customFormat="1" ht="17.850000000000001" customHeight="1">
      <c r="A424" s="28">
        <v>20</v>
      </c>
      <c r="B424" s="29" t="s">
        <v>363</v>
      </c>
      <c r="C424" s="30" t="s">
        <v>31</v>
      </c>
      <c r="D424" s="31">
        <v>9.3000000000000007</v>
      </c>
      <c r="E424" s="32"/>
      <c r="F424" s="30">
        <v>17697</v>
      </c>
      <c r="G424" s="30">
        <v>3.53</v>
      </c>
      <c r="H424" s="38">
        <v>1</v>
      </c>
      <c r="I424" s="32">
        <f t="shared" si="222"/>
        <v>62470.409999999996</v>
      </c>
      <c r="J424" s="34">
        <v>2.34</v>
      </c>
      <c r="K424" s="32">
        <f t="shared" si="223"/>
        <v>146180.75939999998</v>
      </c>
      <c r="L424" s="32">
        <v>25</v>
      </c>
      <c r="M424" s="32">
        <f t="shared" si="214"/>
        <v>36545.189849999995</v>
      </c>
      <c r="N424" s="32">
        <v>10</v>
      </c>
      <c r="O424" s="32">
        <f t="shared" si="215"/>
        <v>14618.075939999999</v>
      </c>
      <c r="P424" s="32"/>
      <c r="Q424" s="32"/>
      <c r="R424" s="35">
        <v>150</v>
      </c>
      <c r="S424" s="32">
        <f t="shared" si="219"/>
        <v>26545.5</v>
      </c>
      <c r="T424" s="35"/>
      <c r="U424" s="32"/>
      <c r="V424" s="32"/>
      <c r="W424" s="32"/>
      <c r="X424" s="32">
        <f t="shared" si="216"/>
        <v>77708.76578999999</v>
      </c>
      <c r="Y424" s="32">
        <f t="shared" si="217"/>
        <v>223889.52518999996</v>
      </c>
      <c r="Z424" s="34"/>
      <c r="AA424" s="32">
        <f t="shared" si="218"/>
        <v>223889.52518999996</v>
      </c>
      <c r="AB424" s="39">
        <v>1</v>
      </c>
      <c r="AC424" s="40">
        <f t="shared" si="221"/>
        <v>146180.75939999998</v>
      </c>
    </row>
    <row r="425" spans="1:29" s="26" customFormat="1" ht="17.850000000000001" customHeight="1">
      <c r="A425" s="28">
        <v>21</v>
      </c>
      <c r="B425" s="29" t="s">
        <v>246</v>
      </c>
      <c r="C425" s="30" t="s">
        <v>27</v>
      </c>
      <c r="D425" s="31">
        <v>10.4</v>
      </c>
      <c r="E425" s="32" t="s">
        <v>28</v>
      </c>
      <c r="F425" s="30">
        <v>17697</v>
      </c>
      <c r="G425" s="30">
        <v>4.04</v>
      </c>
      <c r="H425" s="38">
        <v>1</v>
      </c>
      <c r="I425" s="32">
        <f t="shared" si="222"/>
        <v>71495.88</v>
      </c>
      <c r="J425" s="34">
        <v>2.34</v>
      </c>
      <c r="K425" s="32">
        <f t="shared" si="223"/>
        <v>167300.35920000001</v>
      </c>
      <c r="L425" s="32">
        <v>25</v>
      </c>
      <c r="M425" s="32">
        <f>K425*L425/100</f>
        <v>41825.089800000002</v>
      </c>
      <c r="N425" s="32">
        <v>10</v>
      </c>
      <c r="O425" s="32">
        <f>K425*N425/100</f>
        <v>16730.035920000002</v>
      </c>
      <c r="P425" s="32"/>
      <c r="Q425" s="32"/>
      <c r="R425" s="35">
        <v>20</v>
      </c>
      <c r="S425" s="32">
        <f t="shared" si="219"/>
        <v>3539.4</v>
      </c>
      <c r="T425" s="35"/>
      <c r="U425" s="32"/>
      <c r="V425" s="32"/>
      <c r="W425" s="32"/>
      <c r="X425" s="32">
        <f t="shared" si="216"/>
        <v>62094.525720000005</v>
      </c>
      <c r="Y425" s="32">
        <f t="shared" si="217"/>
        <v>229394.88492000001</v>
      </c>
      <c r="Z425" s="34"/>
      <c r="AA425" s="32">
        <f>Y425</f>
        <v>229394.88492000001</v>
      </c>
      <c r="AB425" s="39">
        <v>1</v>
      </c>
      <c r="AC425" s="40">
        <f t="shared" si="221"/>
        <v>167300.35920000001</v>
      </c>
    </row>
    <row r="426" spans="1:29" s="26" customFormat="1" ht="17.850000000000001" customHeight="1">
      <c r="A426" s="28">
        <v>22</v>
      </c>
      <c r="B426" s="29" t="s">
        <v>246</v>
      </c>
      <c r="C426" s="30" t="s">
        <v>27</v>
      </c>
      <c r="D426" s="31">
        <v>10.4</v>
      </c>
      <c r="E426" s="32" t="s">
        <v>28</v>
      </c>
      <c r="F426" s="30">
        <v>17697</v>
      </c>
      <c r="G426" s="30">
        <v>4.04</v>
      </c>
      <c r="H426" s="33">
        <v>0.25</v>
      </c>
      <c r="I426" s="32">
        <f t="shared" si="222"/>
        <v>17873.97</v>
      </c>
      <c r="J426" s="34">
        <v>2.34</v>
      </c>
      <c r="K426" s="32">
        <f t="shared" si="223"/>
        <v>41825.089800000002</v>
      </c>
      <c r="L426" s="32">
        <v>25</v>
      </c>
      <c r="M426" s="32">
        <f>K426*L426/100</f>
        <v>10456.27245</v>
      </c>
      <c r="N426" s="32">
        <v>10</v>
      </c>
      <c r="O426" s="32">
        <f>K426*N426/100</f>
        <v>4182.5089800000005</v>
      </c>
      <c r="P426" s="32"/>
      <c r="Q426" s="32"/>
      <c r="R426" s="35">
        <v>20</v>
      </c>
      <c r="S426" s="32">
        <f>F426*H426*R426/100</f>
        <v>884.85</v>
      </c>
      <c r="T426" s="35"/>
      <c r="U426" s="32"/>
      <c r="V426" s="32"/>
      <c r="W426" s="32"/>
      <c r="X426" s="32">
        <f>W426+S426+U426+Q426+O426+M426</f>
        <v>15523.631430000001</v>
      </c>
      <c r="Y426" s="32">
        <f t="shared" si="217"/>
        <v>57348.721230000003</v>
      </c>
      <c r="Z426" s="34"/>
      <c r="AA426" s="32">
        <f>Y426</f>
        <v>57348.721230000003</v>
      </c>
      <c r="AB426" s="39"/>
      <c r="AC426" s="37"/>
    </row>
    <row r="427" spans="1:29" s="26" customFormat="1" ht="17.850000000000001" customHeight="1">
      <c r="A427" s="28">
        <v>23</v>
      </c>
      <c r="B427" s="29" t="s">
        <v>246</v>
      </c>
      <c r="C427" s="30" t="s">
        <v>31</v>
      </c>
      <c r="D427" s="31">
        <v>7</v>
      </c>
      <c r="E427" s="32"/>
      <c r="F427" s="30">
        <v>17697</v>
      </c>
      <c r="G427" s="30">
        <v>3.53</v>
      </c>
      <c r="H427" s="33">
        <v>0.25</v>
      </c>
      <c r="I427" s="32">
        <f t="shared" si="222"/>
        <v>15617.602499999999</v>
      </c>
      <c r="J427" s="34">
        <v>2.34</v>
      </c>
      <c r="K427" s="32">
        <f t="shared" si="223"/>
        <v>36545.189849999995</v>
      </c>
      <c r="L427" s="32">
        <v>25</v>
      </c>
      <c r="M427" s="32">
        <f>K427*L427/100</f>
        <v>9136.2974624999988</v>
      </c>
      <c r="N427" s="32">
        <v>10</v>
      </c>
      <c r="O427" s="32">
        <f>K427*N427/100</f>
        <v>3654.5189849999997</v>
      </c>
      <c r="P427" s="32"/>
      <c r="Q427" s="32"/>
      <c r="R427" s="35">
        <v>20</v>
      </c>
      <c r="S427" s="32">
        <f t="shared" si="219"/>
        <v>884.85</v>
      </c>
      <c r="T427" s="35"/>
      <c r="U427" s="32"/>
      <c r="V427" s="32"/>
      <c r="W427" s="32"/>
      <c r="X427" s="32">
        <f t="shared" si="216"/>
        <v>13675.6664475</v>
      </c>
      <c r="Y427" s="32">
        <f t="shared" si="217"/>
        <v>50220.856297499995</v>
      </c>
      <c r="Z427" s="34"/>
      <c r="AA427" s="32">
        <f>Y427</f>
        <v>50220.856297499995</v>
      </c>
      <c r="AB427" s="39"/>
      <c r="AC427" s="37"/>
    </row>
    <row r="428" spans="1:29" s="26" customFormat="1" ht="17.850000000000001" customHeight="1">
      <c r="A428" s="28">
        <v>24</v>
      </c>
      <c r="B428" s="29" t="s">
        <v>342</v>
      </c>
      <c r="C428" s="30" t="s">
        <v>30</v>
      </c>
      <c r="D428" s="31" t="s">
        <v>20</v>
      </c>
      <c r="E428" s="32" t="s">
        <v>18</v>
      </c>
      <c r="F428" s="30">
        <v>17697</v>
      </c>
      <c r="G428" s="30">
        <v>4.53</v>
      </c>
      <c r="H428" s="38">
        <v>1</v>
      </c>
      <c r="I428" s="32">
        <f t="shared" si="222"/>
        <v>80167.41</v>
      </c>
      <c r="J428" s="34">
        <v>2.34</v>
      </c>
      <c r="K428" s="32">
        <f t="shared" si="223"/>
        <v>187591.73939999999</v>
      </c>
      <c r="L428" s="32">
        <v>25</v>
      </c>
      <c r="M428" s="32">
        <f>K428*L428/100</f>
        <v>46897.934849999991</v>
      </c>
      <c r="N428" s="32">
        <v>10</v>
      </c>
      <c r="O428" s="32">
        <f>K428*N428/100</f>
        <v>18759.173939999997</v>
      </c>
      <c r="P428" s="32"/>
      <c r="Q428" s="32"/>
      <c r="R428" s="35">
        <v>190</v>
      </c>
      <c r="S428" s="32">
        <f t="shared" si="219"/>
        <v>33624.300000000003</v>
      </c>
      <c r="T428" s="35"/>
      <c r="U428" s="32"/>
      <c r="V428" s="32"/>
      <c r="W428" s="32"/>
      <c r="X428" s="32">
        <f t="shared" si="216"/>
        <v>99281.408789999987</v>
      </c>
      <c r="Y428" s="32">
        <f t="shared" si="217"/>
        <v>286873.14818999998</v>
      </c>
      <c r="Z428" s="34"/>
      <c r="AA428" s="32">
        <f>Y428</f>
        <v>286873.14818999998</v>
      </c>
      <c r="AB428" s="39">
        <v>1</v>
      </c>
      <c r="AC428" s="40">
        <f>K428</f>
        <v>187591.73939999999</v>
      </c>
    </row>
    <row r="429" spans="1:29" s="26" customFormat="1" ht="17.850000000000001" customHeight="1">
      <c r="A429" s="28">
        <v>25</v>
      </c>
      <c r="B429" s="29" t="s">
        <v>364</v>
      </c>
      <c r="C429" s="30" t="s">
        <v>31</v>
      </c>
      <c r="D429" s="31">
        <v>7</v>
      </c>
      <c r="E429" s="32"/>
      <c r="F429" s="30">
        <v>17697</v>
      </c>
      <c r="G429" s="30">
        <v>3.53</v>
      </c>
      <c r="H429" s="38">
        <v>1</v>
      </c>
      <c r="I429" s="32">
        <f t="shared" si="222"/>
        <v>62470.409999999996</v>
      </c>
      <c r="J429" s="34">
        <v>2.34</v>
      </c>
      <c r="K429" s="32">
        <f t="shared" si="223"/>
        <v>146180.75939999998</v>
      </c>
      <c r="L429" s="32">
        <v>25</v>
      </c>
      <c r="M429" s="32">
        <f>K429*L429/100</f>
        <v>36545.189849999995</v>
      </c>
      <c r="N429" s="32">
        <v>10</v>
      </c>
      <c r="O429" s="32">
        <f>K429*N429/100</f>
        <v>14618.075939999999</v>
      </c>
      <c r="P429" s="32"/>
      <c r="Q429" s="32"/>
      <c r="R429" s="35"/>
      <c r="S429" s="32"/>
      <c r="T429" s="35"/>
      <c r="U429" s="32"/>
      <c r="V429" s="32"/>
      <c r="W429" s="32"/>
      <c r="X429" s="32">
        <f t="shared" si="216"/>
        <v>51163.26578999999</v>
      </c>
      <c r="Y429" s="32">
        <f t="shared" si="217"/>
        <v>197344.02518999996</v>
      </c>
      <c r="Z429" s="34"/>
      <c r="AA429" s="32">
        <f>Y429</f>
        <v>197344.02518999996</v>
      </c>
      <c r="AB429" s="39">
        <v>1</v>
      </c>
      <c r="AC429" s="40">
        <f t="shared" ref="AC429:AC430" si="224">K429</f>
        <v>146180.75939999998</v>
      </c>
    </row>
    <row r="430" spans="1:29" s="26" customFormat="1" ht="17.850000000000001" customHeight="1">
      <c r="A430" s="28">
        <v>26</v>
      </c>
      <c r="B430" s="29" t="s">
        <v>291</v>
      </c>
      <c r="C430" s="30" t="s">
        <v>30</v>
      </c>
      <c r="D430" s="31">
        <v>17.8</v>
      </c>
      <c r="E430" s="32" t="s">
        <v>18</v>
      </c>
      <c r="F430" s="30">
        <v>17697</v>
      </c>
      <c r="G430" s="34">
        <v>4.4000000000000004</v>
      </c>
      <c r="H430" s="38">
        <v>1</v>
      </c>
      <c r="I430" s="32">
        <f t="shared" si="212"/>
        <v>77866.8</v>
      </c>
      <c r="J430" s="34">
        <v>2.34</v>
      </c>
      <c r="K430" s="32">
        <f t="shared" si="213"/>
        <v>182208.31200000001</v>
      </c>
      <c r="L430" s="32">
        <v>25</v>
      </c>
      <c r="M430" s="32">
        <f t="shared" si="214"/>
        <v>45552.078000000001</v>
      </c>
      <c r="N430" s="32">
        <v>10</v>
      </c>
      <c r="O430" s="32">
        <f t="shared" si="215"/>
        <v>18220.831200000001</v>
      </c>
      <c r="P430" s="32"/>
      <c r="Q430" s="32"/>
      <c r="R430" s="35"/>
      <c r="S430" s="32"/>
      <c r="T430" s="35"/>
      <c r="U430" s="32"/>
      <c r="V430" s="32"/>
      <c r="W430" s="32"/>
      <c r="X430" s="32">
        <f t="shared" si="216"/>
        <v>63772.909200000002</v>
      </c>
      <c r="Y430" s="32">
        <f t="shared" si="217"/>
        <v>245981.2212</v>
      </c>
      <c r="Z430" s="34"/>
      <c r="AA430" s="32">
        <f t="shared" si="218"/>
        <v>245981.2212</v>
      </c>
      <c r="AB430" s="39">
        <v>1</v>
      </c>
      <c r="AC430" s="40">
        <f t="shared" si="224"/>
        <v>182208.31200000001</v>
      </c>
    </row>
    <row r="431" spans="1:29" s="26" customFormat="1" ht="17.850000000000001" customHeight="1">
      <c r="A431" s="28">
        <v>27</v>
      </c>
      <c r="B431" s="29" t="s">
        <v>365</v>
      </c>
      <c r="C431" s="30" t="s">
        <v>30</v>
      </c>
      <c r="D431" s="31">
        <v>17.8</v>
      </c>
      <c r="E431" s="32" t="s">
        <v>18</v>
      </c>
      <c r="F431" s="30">
        <v>17697</v>
      </c>
      <c r="G431" s="34">
        <v>4.4000000000000004</v>
      </c>
      <c r="H431" s="38">
        <v>0.5</v>
      </c>
      <c r="I431" s="32">
        <f t="shared" si="212"/>
        <v>38933.4</v>
      </c>
      <c r="J431" s="34">
        <v>2.34</v>
      </c>
      <c r="K431" s="32">
        <f t="shared" si="213"/>
        <v>91104.156000000003</v>
      </c>
      <c r="L431" s="32">
        <v>25</v>
      </c>
      <c r="M431" s="32">
        <f t="shared" si="214"/>
        <v>22776.039000000001</v>
      </c>
      <c r="N431" s="32">
        <v>10</v>
      </c>
      <c r="O431" s="32">
        <f t="shared" si="215"/>
        <v>9110.4156000000003</v>
      </c>
      <c r="P431" s="32"/>
      <c r="Q431" s="32"/>
      <c r="R431" s="35"/>
      <c r="S431" s="32"/>
      <c r="T431" s="35"/>
      <c r="U431" s="32"/>
      <c r="V431" s="32"/>
      <c r="W431" s="32"/>
      <c r="X431" s="32">
        <f t="shared" si="216"/>
        <v>31886.454600000001</v>
      </c>
      <c r="Y431" s="32">
        <f t="shared" si="217"/>
        <v>122990.6106</v>
      </c>
      <c r="Z431" s="34"/>
      <c r="AA431" s="32">
        <f t="shared" si="218"/>
        <v>122990.6106</v>
      </c>
      <c r="AB431" s="39"/>
      <c r="AC431" s="37"/>
    </row>
    <row r="432" spans="1:29" s="26" customFormat="1" ht="17.850000000000001" customHeight="1">
      <c r="A432" s="28">
        <v>28</v>
      </c>
      <c r="B432" s="29" t="s">
        <v>482</v>
      </c>
      <c r="C432" s="30" t="s">
        <v>31</v>
      </c>
      <c r="D432" s="31">
        <v>7</v>
      </c>
      <c r="E432" s="32"/>
      <c r="F432" s="30">
        <v>17697</v>
      </c>
      <c r="G432" s="30">
        <v>3.53</v>
      </c>
      <c r="H432" s="38">
        <v>0.5</v>
      </c>
      <c r="I432" s="32">
        <f t="shared" si="212"/>
        <v>31235.204999999998</v>
      </c>
      <c r="J432" s="34">
        <v>2.34</v>
      </c>
      <c r="K432" s="32">
        <f t="shared" si="213"/>
        <v>73090.37969999999</v>
      </c>
      <c r="L432" s="32">
        <v>25</v>
      </c>
      <c r="M432" s="32">
        <f>K432*L432/100</f>
        <v>18272.594924999998</v>
      </c>
      <c r="N432" s="32">
        <v>10</v>
      </c>
      <c r="O432" s="32">
        <f t="shared" si="215"/>
        <v>7309.0379699999994</v>
      </c>
      <c r="P432" s="32"/>
      <c r="Q432" s="32"/>
      <c r="R432" s="35"/>
      <c r="S432" s="32"/>
      <c r="T432" s="35"/>
      <c r="U432" s="32"/>
      <c r="V432" s="32"/>
      <c r="W432" s="32"/>
      <c r="X432" s="32">
        <f t="shared" si="216"/>
        <v>25581.632894999995</v>
      </c>
      <c r="Y432" s="32">
        <f t="shared" si="217"/>
        <v>98672.012594999978</v>
      </c>
      <c r="Z432" s="34"/>
      <c r="AA432" s="32">
        <f t="shared" si="218"/>
        <v>98672.012594999978</v>
      </c>
      <c r="AB432" s="31">
        <f>H432</f>
        <v>0.5</v>
      </c>
      <c r="AC432" s="37">
        <f>K432</f>
        <v>73090.37969999999</v>
      </c>
    </row>
    <row r="433" spans="1:29" s="26" customFormat="1" ht="17.850000000000001" customHeight="1">
      <c r="A433" s="28">
        <v>29</v>
      </c>
      <c r="B433" s="29" t="s">
        <v>529</v>
      </c>
      <c r="C433" s="30" t="s">
        <v>30</v>
      </c>
      <c r="D433" s="31" t="s">
        <v>20</v>
      </c>
      <c r="E433" s="32" t="s">
        <v>18</v>
      </c>
      <c r="F433" s="30">
        <v>17697</v>
      </c>
      <c r="G433" s="30">
        <v>4.53</v>
      </c>
      <c r="H433" s="38">
        <v>1</v>
      </c>
      <c r="I433" s="32">
        <f t="shared" si="212"/>
        <v>80167.41</v>
      </c>
      <c r="J433" s="34">
        <v>2.34</v>
      </c>
      <c r="K433" s="32">
        <f t="shared" si="213"/>
        <v>187591.73939999999</v>
      </c>
      <c r="L433" s="32">
        <v>25</v>
      </c>
      <c r="M433" s="32">
        <f t="shared" si="214"/>
        <v>46897.934849999991</v>
      </c>
      <c r="N433" s="32">
        <v>10</v>
      </c>
      <c r="O433" s="32">
        <f t="shared" si="215"/>
        <v>18759.173939999997</v>
      </c>
      <c r="P433" s="32"/>
      <c r="Q433" s="32"/>
      <c r="R433" s="35"/>
      <c r="S433" s="32"/>
      <c r="T433" s="35"/>
      <c r="U433" s="32"/>
      <c r="V433" s="32"/>
      <c r="W433" s="32"/>
      <c r="X433" s="32">
        <f t="shared" si="216"/>
        <v>65657.108789999984</v>
      </c>
      <c r="Y433" s="32">
        <f t="shared" si="217"/>
        <v>253248.84818999999</v>
      </c>
      <c r="Z433" s="34"/>
      <c r="AA433" s="32">
        <f t="shared" si="218"/>
        <v>253248.84818999999</v>
      </c>
      <c r="AB433" s="39">
        <v>1</v>
      </c>
      <c r="AC433" s="40">
        <f>K433</f>
        <v>187591.73939999999</v>
      </c>
    </row>
    <row r="434" spans="1:29" s="26" customFormat="1" ht="17.850000000000001" customHeight="1">
      <c r="A434" s="28">
        <v>30</v>
      </c>
      <c r="B434" s="29" t="s">
        <v>529</v>
      </c>
      <c r="C434" s="30" t="s">
        <v>30</v>
      </c>
      <c r="D434" s="31" t="s">
        <v>20</v>
      </c>
      <c r="E434" s="32" t="s">
        <v>18</v>
      </c>
      <c r="F434" s="30">
        <v>17697</v>
      </c>
      <c r="G434" s="30">
        <v>4.53</v>
      </c>
      <c r="H434" s="33">
        <v>0.25</v>
      </c>
      <c r="I434" s="32">
        <f t="shared" si="212"/>
        <v>20041.852500000001</v>
      </c>
      <c r="J434" s="34">
        <v>2.34</v>
      </c>
      <c r="K434" s="32">
        <f t="shared" si="213"/>
        <v>46897.934849999998</v>
      </c>
      <c r="L434" s="32"/>
      <c r="M434" s="32"/>
      <c r="N434" s="32">
        <v>10</v>
      </c>
      <c r="O434" s="32">
        <f t="shared" si="215"/>
        <v>4689.7934849999992</v>
      </c>
      <c r="P434" s="32"/>
      <c r="Q434" s="32"/>
      <c r="R434" s="35"/>
      <c r="S434" s="32"/>
      <c r="T434" s="35"/>
      <c r="U434" s="32"/>
      <c r="V434" s="32"/>
      <c r="W434" s="32"/>
      <c r="X434" s="32">
        <f t="shared" si="216"/>
        <v>4689.7934849999992</v>
      </c>
      <c r="Y434" s="32">
        <f t="shared" si="217"/>
        <v>51587.728335</v>
      </c>
      <c r="Z434" s="34"/>
      <c r="AA434" s="32">
        <f t="shared" si="218"/>
        <v>51587.728335</v>
      </c>
      <c r="AB434" s="31"/>
      <c r="AC434" s="37"/>
    </row>
    <row r="435" spans="1:29" s="26" customFormat="1" ht="17.850000000000001" customHeight="1">
      <c r="A435" s="28">
        <v>31</v>
      </c>
      <c r="B435" s="29" t="s">
        <v>528</v>
      </c>
      <c r="C435" s="30" t="s">
        <v>27</v>
      </c>
      <c r="D435" s="31">
        <v>11.4</v>
      </c>
      <c r="E435" s="32" t="s">
        <v>28</v>
      </c>
      <c r="F435" s="30">
        <v>17697</v>
      </c>
      <c r="G435" s="30">
        <v>4.04</v>
      </c>
      <c r="H435" s="38">
        <v>1</v>
      </c>
      <c r="I435" s="32">
        <f t="shared" si="212"/>
        <v>71495.88</v>
      </c>
      <c r="J435" s="34">
        <v>2.34</v>
      </c>
      <c r="K435" s="32">
        <f t="shared" si="213"/>
        <v>167300.35920000001</v>
      </c>
      <c r="L435" s="32">
        <v>25</v>
      </c>
      <c r="M435" s="32">
        <f t="shared" si="214"/>
        <v>41825.089800000002</v>
      </c>
      <c r="N435" s="32">
        <v>10</v>
      </c>
      <c r="O435" s="32">
        <f t="shared" si="215"/>
        <v>16730.035920000002</v>
      </c>
      <c r="P435" s="32"/>
      <c r="Q435" s="32"/>
      <c r="R435" s="35"/>
      <c r="S435" s="32"/>
      <c r="T435" s="32"/>
      <c r="U435" s="32"/>
      <c r="V435" s="32"/>
      <c r="W435" s="32"/>
      <c r="X435" s="32">
        <f t="shared" si="216"/>
        <v>58555.125720000004</v>
      </c>
      <c r="Y435" s="32">
        <f t="shared" si="217"/>
        <v>225855.48492000002</v>
      </c>
      <c r="Z435" s="34"/>
      <c r="AA435" s="32">
        <f t="shared" si="218"/>
        <v>225855.48492000002</v>
      </c>
      <c r="AB435" s="31">
        <v>1</v>
      </c>
      <c r="AC435" s="40">
        <f>K435</f>
        <v>167300.35920000001</v>
      </c>
    </row>
    <row r="436" spans="1:29" s="26" customFormat="1" ht="17.850000000000001" customHeight="1">
      <c r="A436" s="28">
        <v>32</v>
      </c>
      <c r="B436" s="29" t="s">
        <v>366</v>
      </c>
      <c r="C436" s="30" t="s">
        <v>30</v>
      </c>
      <c r="D436" s="31" t="s">
        <v>20</v>
      </c>
      <c r="E436" s="32" t="s">
        <v>18</v>
      </c>
      <c r="F436" s="30">
        <v>17697</v>
      </c>
      <c r="G436" s="30">
        <v>4.53</v>
      </c>
      <c r="H436" s="38">
        <v>1</v>
      </c>
      <c r="I436" s="32">
        <f t="shared" si="212"/>
        <v>80167.41</v>
      </c>
      <c r="J436" s="34">
        <v>2.34</v>
      </c>
      <c r="K436" s="32">
        <f t="shared" si="213"/>
        <v>187591.73939999999</v>
      </c>
      <c r="L436" s="32">
        <v>25</v>
      </c>
      <c r="M436" s="32">
        <f t="shared" si="214"/>
        <v>46897.934849999991</v>
      </c>
      <c r="N436" s="32">
        <v>10</v>
      </c>
      <c r="O436" s="32">
        <f t="shared" si="215"/>
        <v>18759.173939999997</v>
      </c>
      <c r="P436" s="32"/>
      <c r="Q436" s="32"/>
      <c r="R436" s="35">
        <v>150</v>
      </c>
      <c r="S436" s="32">
        <f>F436*H436*R436/100</f>
        <v>26545.5</v>
      </c>
      <c r="T436" s="32"/>
      <c r="U436" s="32"/>
      <c r="V436" s="32"/>
      <c r="W436" s="32"/>
      <c r="X436" s="32">
        <f t="shared" si="216"/>
        <v>92202.608789999984</v>
      </c>
      <c r="Y436" s="32">
        <f t="shared" si="217"/>
        <v>279794.34818999999</v>
      </c>
      <c r="Z436" s="34"/>
      <c r="AA436" s="32">
        <f t="shared" si="218"/>
        <v>279794.34818999999</v>
      </c>
      <c r="AB436" s="39">
        <v>1</v>
      </c>
      <c r="AC436" s="40">
        <f>K436</f>
        <v>187591.73939999999</v>
      </c>
    </row>
    <row r="437" spans="1:29" s="26" customFormat="1" ht="17.850000000000001" customHeight="1">
      <c r="A437" s="28">
        <v>33</v>
      </c>
      <c r="B437" s="29" t="s">
        <v>438</v>
      </c>
      <c r="C437" s="30" t="s">
        <v>30</v>
      </c>
      <c r="D437" s="31" t="s">
        <v>20</v>
      </c>
      <c r="E437" s="32" t="s">
        <v>18</v>
      </c>
      <c r="F437" s="30">
        <v>17697</v>
      </c>
      <c r="G437" s="30">
        <v>4.53</v>
      </c>
      <c r="H437" s="38">
        <v>0.5</v>
      </c>
      <c r="I437" s="32">
        <f t="shared" si="212"/>
        <v>40083.705000000002</v>
      </c>
      <c r="J437" s="34">
        <v>2.34</v>
      </c>
      <c r="K437" s="32">
        <f t="shared" si="213"/>
        <v>93795.869699999996</v>
      </c>
      <c r="L437" s="32">
        <v>25</v>
      </c>
      <c r="M437" s="32">
        <f t="shared" si="214"/>
        <v>23448.967424999995</v>
      </c>
      <c r="N437" s="32">
        <v>10</v>
      </c>
      <c r="O437" s="32">
        <f t="shared" si="215"/>
        <v>9379.5869699999985</v>
      </c>
      <c r="P437" s="32"/>
      <c r="Q437" s="32"/>
      <c r="R437" s="35"/>
      <c r="S437" s="32"/>
      <c r="T437" s="32"/>
      <c r="U437" s="32"/>
      <c r="V437" s="32"/>
      <c r="W437" s="32"/>
      <c r="X437" s="32">
        <f t="shared" si="216"/>
        <v>32828.554394999992</v>
      </c>
      <c r="Y437" s="32">
        <f t="shared" si="217"/>
        <v>126624.42409499999</v>
      </c>
      <c r="Z437" s="34"/>
      <c r="AA437" s="32">
        <f t="shared" si="218"/>
        <v>126624.42409499999</v>
      </c>
      <c r="AB437" s="31"/>
      <c r="AC437" s="37"/>
    </row>
    <row r="438" spans="1:29" s="26" customFormat="1" ht="17.850000000000001" customHeight="1">
      <c r="A438" s="28">
        <v>34</v>
      </c>
      <c r="B438" s="29" t="s">
        <v>367</v>
      </c>
      <c r="C438" s="30" t="s">
        <v>30</v>
      </c>
      <c r="D438" s="31" t="s">
        <v>20</v>
      </c>
      <c r="E438" s="32" t="s">
        <v>18</v>
      </c>
      <c r="F438" s="30">
        <v>17697</v>
      </c>
      <c r="G438" s="30">
        <v>4.53</v>
      </c>
      <c r="H438" s="38">
        <v>1</v>
      </c>
      <c r="I438" s="32">
        <f t="shared" si="212"/>
        <v>80167.41</v>
      </c>
      <c r="J438" s="34">
        <v>2.34</v>
      </c>
      <c r="K438" s="32">
        <f t="shared" si="213"/>
        <v>187591.73939999999</v>
      </c>
      <c r="L438" s="32">
        <v>25</v>
      </c>
      <c r="M438" s="32">
        <f t="shared" si="214"/>
        <v>46897.934849999991</v>
      </c>
      <c r="N438" s="32">
        <v>10</v>
      </c>
      <c r="O438" s="32">
        <f t="shared" si="215"/>
        <v>18759.173939999997</v>
      </c>
      <c r="P438" s="32"/>
      <c r="Q438" s="32"/>
      <c r="R438" s="35">
        <v>150</v>
      </c>
      <c r="S438" s="32">
        <f>F438*H438*R438/100</f>
        <v>26545.5</v>
      </c>
      <c r="T438" s="32"/>
      <c r="U438" s="32"/>
      <c r="V438" s="32"/>
      <c r="W438" s="32"/>
      <c r="X438" s="32">
        <f t="shared" si="216"/>
        <v>92202.608789999984</v>
      </c>
      <c r="Y438" s="32">
        <f t="shared" si="217"/>
        <v>279794.34818999999</v>
      </c>
      <c r="Z438" s="34"/>
      <c r="AA438" s="32">
        <f t="shared" si="218"/>
        <v>279794.34818999999</v>
      </c>
      <c r="AB438" s="39">
        <v>1</v>
      </c>
      <c r="AC438" s="40">
        <f>K438</f>
        <v>187591.73939999999</v>
      </c>
    </row>
    <row r="439" spans="1:29" s="26" customFormat="1" ht="17.850000000000001" customHeight="1">
      <c r="A439" s="28">
        <v>35</v>
      </c>
      <c r="B439" s="29" t="s">
        <v>368</v>
      </c>
      <c r="C439" s="30" t="s">
        <v>30</v>
      </c>
      <c r="D439" s="31" t="s">
        <v>20</v>
      </c>
      <c r="E439" s="32" t="s">
        <v>18</v>
      </c>
      <c r="F439" s="30">
        <v>17697</v>
      </c>
      <c r="G439" s="30">
        <v>4.53</v>
      </c>
      <c r="H439" s="38">
        <v>1</v>
      </c>
      <c r="I439" s="32">
        <f t="shared" si="212"/>
        <v>80167.41</v>
      </c>
      <c r="J439" s="34">
        <v>2.34</v>
      </c>
      <c r="K439" s="32">
        <f t="shared" si="213"/>
        <v>187591.73939999999</v>
      </c>
      <c r="L439" s="32">
        <v>25</v>
      </c>
      <c r="M439" s="32">
        <f t="shared" si="214"/>
        <v>46897.934849999991</v>
      </c>
      <c r="N439" s="32">
        <v>10</v>
      </c>
      <c r="O439" s="32">
        <f t="shared" si="215"/>
        <v>18759.173939999997</v>
      </c>
      <c r="P439" s="32"/>
      <c r="Q439" s="32"/>
      <c r="R439" s="35">
        <v>150</v>
      </c>
      <c r="S439" s="32">
        <f>F439*H439*R439/100</f>
        <v>26545.5</v>
      </c>
      <c r="T439" s="32"/>
      <c r="U439" s="32"/>
      <c r="V439" s="32"/>
      <c r="W439" s="32"/>
      <c r="X439" s="32">
        <f t="shared" si="216"/>
        <v>92202.608789999984</v>
      </c>
      <c r="Y439" s="32">
        <f t="shared" si="217"/>
        <v>279794.34818999999</v>
      </c>
      <c r="Z439" s="34"/>
      <c r="AA439" s="32">
        <f t="shared" si="218"/>
        <v>279794.34818999999</v>
      </c>
      <c r="AB439" s="39">
        <v>1</v>
      </c>
      <c r="AC439" s="40">
        <f>K439</f>
        <v>187591.73939999999</v>
      </c>
    </row>
    <row r="440" spans="1:29" s="26" customFormat="1" ht="17.850000000000001" customHeight="1">
      <c r="A440" s="28">
        <v>36</v>
      </c>
      <c r="B440" s="29" t="s">
        <v>369</v>
      </c>
      <c r="C440" s="30" t="s">
        <v>31</v>
      </c>
      <c r="D440" s="31">
        <v>3.3</v>
      </c>
      <c r="E440" s="32"/>
      <c r="F440" s="30">
        <v>17697</v>
      </c>
      <c r="G440" s="30">
        <v>3.45</v>
      </c>
      <c r="H440" s="38">
        <v>1</v>
      </c>
      <c r="I440" s="32">
        <f t="shared" si="212"/>
        <v>61054.65</v>
      </c>
      <c r="J440" s="34">
        <v>2.34</v>
      </c>
      <c r="K440" s="32">
        <f t="shared" si="213"/>
        <v>142867.88099999999</v>
      </c>
      <c r="L440" s="32">
        <v>25</v>
      </c>
      <c r="M440" s="32">
        <f t="shared" si="214"/>
        <v>35716.970249999998</v>
      </c>
      <c r="N440" s="32">
        <v>10</v>
      </c>
      <c r="O440" s="32">
        <f t="shared" si="215"/>
        <v>14286.7881</v>
      </c>
      <c r="P440" s="32"/>
      <c r="Q440" s="32"/>
      <c r="R440" s="35">
        <v>150</v>
      </c>
      <c r="S440" s="32">
        <f>F440*H440*R440/100</f>
        <v>26545.5</v>
      </c>
      <c r="T440" s="32"/>
      <c r="U440" s="32"/>
      <c r="V440" s="32"/>
      <c r="W440" s="32"/>
      <c r="X440" s="32">
        <f t="shared" si="216"/>
        <v>76549.258349999989</v>
      </c>
      <c r="Y440" s="32">
        <f t="shared" si="217"/>
        <v>219417.13934999998</v>
      </c>
      <c r="Z440" s="34"/>
      <c r="AA440" s="32">
        <f t="shared" si="218"/>
        <v>219417.13934999998</v>
      </c>
      <c r="AB440" s="39">
        <v>1</v>
      </c>
      <c r="AC440" s="40">
        <f>K440</f>
        <v>142867.88099999999</v>
      </c>
    </row>
    <row r="441" spans="1:29" s="26" customFormat="1" ht="17.850000000000001" customHeight="1">
      <c r="A441" s="28">
        <v>37</v>
      </c>
      <c r="B441" s="29" t="s">
        <v>439</v>
      </c>
      <c r="C441" s="30" t="s">
        <v>31</v>
      </c>
      <c r="D441" s="31">
        <v>8.4</v>
      </c>
      <c r="E441" s="32"/>
      <c r="F441" s="30">
        <v>17697</v>
      </c>
      <c r="G441" s="30">
        <v>3.53</v>
      </c>
      <c r="H441" s="38">
        <v>0.5</v>
      </c>
      <c r="I441" s="32">
        <f t="shared" si="212"/>
        <v>31235.204999999998</v>
      </c>
      <c r="J441" s="34">
        <v>2.34</v>
      </c>
      <c r="K441" s="32">
        <f t="shared" si="213"/>
        <v>73090.37969999999</v>
      </c>
      <c r="L441" s="32">
        <v>25</v>
      </c>
      <c r="M441" s="32">
        <f t="shared" si="214"/>
        <v>18272.594924999998</v>
      </c>
      <c r="N441" s="32">
        <v>10</v>
      </c>
      <c r="O441" s="32">
        <f t="shared" si="215"/>
        <v>7309.0379699999994</v>
      </c>
      <c r="P441" s="32"/>
      <c r="Q441" s="32"/>
      <c r="R441" s="35"/>
      <c r="S441" s="32"/>
      <c r="T441" s="32"/>
      <c r="U441" s="32"/>
      <c r="V441" s="32"/>
      <c r="W441" s="32"/>
      <c r="X441" s="32">
        <f t="shared" si="216"/>
        <v>25581.632894999995</v>
      </c>
      <c r="Y441" s="32">
        <f t="shared" si="217"/>
        <v>98672.012594999978</v>
      </c>
      <c r="Z441" s="34"/>
      <c r="AA441" s="32">
        <f t="shared" si="218"/>
        <v>98672.012594999978</v>
      </c>
      <c r="AB441" s="39">
        <v>0.5</v>
      </c>
      <c r="AC441" s="40">
        <f>K441</f>
        <v>73090.37969999999</v>
      </c>
    </row>
    <row r="442" spans="1:29" s="26" customFormat="1" ht="17.850000000000001" customHeight="1">
      <c r="A442" s="28">
        <v>38</v>
      </c>
      <c r="B442" s="29" t="s">
        <v>380</v>
      </c>
      <c r="C442" s="30" t="s">
        <v>31</v>
      </c>
      <c r="D442" s="31">
        <v>0.4</v>
      </c>
      <c r="E442" s="32"/>
      <c r="F442" s="30">
        <v>17697</v>
      </c>
      <c r="G442" s="30">
        <v>3.32</v>
      </c>
      <c r="H442" s="38">
        <v>1</v>
      </c>
      <c r="I442" s="32">
        <f t="shared" si="212"/>
        <v>58754.039999999994</v>
      </c>
      <c r="J442" s="34">
        <v>2.34</v>
      </c>
      <c r="K442" s="32">
        <f t="shared" si="213"/>
        <v>137484.45359999998</v>
      </c>
      <c r="L442" s="32">
        <v>25</v>
      </c>
      <c r="M442" s="32">
        <f t="shared" si="214"/>
        <v>34371.113399999995</v>
      </c>
      <c r="N442" s="32">
        <v>10</v>
      </c>
      <c r="O442" s="32">
        <f t="shared" si="215"/>
        <v>13748.445359999998</v>
      </c>
      <c r="P442" s="32"/>
      <c r="Q442" s="32"/>
      <c r="R442" s="35">
        <v>150</v>
      </c>
      <c r="S442" s="32">
        <f>F442*H442*R442/100</f>
        <v>26545.5</v>
      </c>
      <c r="T442" s="32"/>
      <c r="U442" s="32"/>
      <c r="V442" s="32"/>
      <c r="W442" s="32"/>
      <c r="X442" s="32">
        <f t="shared" si="216"/>
        <v>74665.058759999985</v>
      </c>
      <c r="Y442" s="32">
        <f t="shared" si="217"/>
        <v>212149.51235999996</v>
      </c>
      <c r="Z442" s="34"/>
      <c r="AA442" s="32">
        <f t="shared" si="218"/>
        <v>212149.51235999996</v>
      </c>
      <c r="AB442" s="39">
        <v>1</v>
      </c>
      <c r="AC442" s="40">
        <f>K442</f>
        <v>137484.45359999998</v>
      </c>
    </row>
    <row r="443" spans="1:29" s="26" customFormat="1" ht="17.850000000000001" customHeight="1">
      <c r="A443" s="28"/>
      <c r="B443" s="41" t="s">
        <v>22</v>
      </c>
      <c r="C443" s="42"/>
      <c r="D443" s="27"/>
      <c r="E443" s="32"/>
      <c r="F443" s="42"/>
      <c r="G443" s="42"/>
      <c r="H443" s="43">
        <f>SUM(H405:H442)</f>
        <v>32.25</v>
      </c>
      <c r="I443" s="44">
        <f>SUM(I405:I442)</f>
        <v>2379804.0750000002</v>
      </c>
      <c r="J443" s="45"/>
      <c r="K443" s="44">
        <f>SUM(K405:K442)</f>
        <v>5568741.5354999993</v>
      </c>
      <c r="L443" s="45"/>
      <c r="M443" s="44">
        <f>SUM(M405:M442)</f>
        <v>1380460.9001624999</v>
      </c>
      <c r="N443" s="45"/>
      <c r="O443" s="44">
        <f>SUM(O405:O442)</f>
        <v>556874.15354999993</v>
      </c>
      <c r="P443" s="45"/>
      <c r="Q443" s="44">
        <f>SUM(Q405:Q442)</f>
        <v>4424.25</v>
      </c>
      <c r="R443" s="45"/>
      <c r="S443" s="44">
        <f>SUM(S405:S442)</f>
        <v>636207.14999999991</v>
      </c>
      <c r="T443" s="45"/>
      <c r="U443" s="44">
        <f>SUM(U405:U442)</f>
        <v>0</v>
      </c>
      <c r="V443" s="45"/>
      <c r="W443" s="44">
        <f>SUM(W405:W442)</f>
        <v>0</v>
      </c>
      <c r="X443" s="44">
        <f>SUM(X405:X442)</f>
        <v>2577966.4537124997</v>
      </c>
      <c r="Y443" s="44">
        <f>SUM(Y405:Y442)</f>
        <v>8146707.9892124999</v>
      </c>
      <c r="Z443" s="45"/>
      <c r="AA443" s="44">
        <f>SUM(AA405:AA442)</f>
        <v>8146707.9892124999</v>
      </c>
      <c r="AB443" s="48">
        <f>SUM(AB405:AB442)</f>
        <v>31</v>
      </c>
      <c r="AC443" s="83">
        <f>SUM(AC405:AC442)</f>
        <v>5315927.5025999993</v>
      </c>
    </row>
    <row r="444" spans="1:29" s="26" customFormat="1" ht="17.850000000000001" customHeight="1">
      <c r="A444" s="265" t="s">
        <v>32</v>
      </c>
      <c r="B444" s="266"/>
      <c r="C444" s="266"/>
      <c r="D444" s="266"/>
      <c r="E444" s="266"/>
      <c r="F444" s="266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7"/>
    </row>
    <row r="445" spans="1:29" s="26" customFormat="1" ht="17.850000000000001" customHeight="1">
      <c r="A445" s="28">
        <v>1</v>
      </c>
      <c r="B445" s="29" t="s">
        <v>167</v>
      </c>
      <c r="C445" s="30">
        <v>4</v>
      </c>
      <c r="D445" s="30"/>
      <c r="E445" s="32"/>
      <c r="F445" s="30">
        <v>17697</v>
      </c>
      <c r="G445" s="34">
        <v>2.9</v>
      </c>
      <c r="H445" s="38">
        <v>1</v>
      </c>
      <c r="I445" s="32">
        <f t="shared" ref="I445:I452" si="225">F445*G445*H445</f>
        <v>51321.299999999996</v>
      </c>
      <c r="J445" s="34">
        <v>1.71</v>
      </c>
      <c r="K445" s="49">
        <f t="shared" ref="K445:K452" si="226">I445*J445</f>
        <v>87759.422999999995</v>
      </c>
      <c r="L445" s="32"/>
      <c r="M445" s="32"/>
      <c r="N445" s="32">
        <v>10</v>
      </c>
      <c r="O445" s="32">
        <f t="shared" ref="O445:O452" si="227">K445*N445/100</f>
        <v>8775.9423000000006</v>
      </c>
      <c r="P445" s="32"/>
      <c r="Q445" s="32"/>
      <c r="R445" s="35"/>
      <c r="S445" s="32"/>
      <c r="T445" s="35">
        <v>30</v>
      </c>
      <c r="U445" s="32">
        <f>F445*H445*T445/100</f>
        <v>5309.1</v>
      </c>
      <c r="V445" s="32"/>
      <c r="W445" s="32"/>
      <c r="X445" s="32">
        <f t="shared" ref="X445:X452" si="228">W445+S445+U445+Q445+O445+M445</f>
        <v>14085.042300000001</v>
      </c>
      <c r="Y445" s="32">
        <f t="shared" ref="Y445:Y452" si="229">K445+X445</f>
        <v>101844.4653</v>
      </c>
      <c r="Z445" s="34">
        <v>1.1499999999999999</v>
      </c>
      <c r="AA445" s="32">
        <f t="shared" ref="AA445:AA452" si="230">Y445*Z445</f>
        <v>117121.13509499999</v>
      </c>
      <c r="AB445" s="39">
        <v>1</v>
      </c>
      <c r="AC445" s="40">
        <f t="shared" ref="AC445:AC452" si="231">K445</f>
        <v>87759.422999999995</v>
      </c>
    </row>
    <row r="446" spans="1:29" s="26" customFormat="1" ht="17.850000000000001" customHeight="1">
      <c r="A446" s="28">
        <v>2</v>
      </c>
      <c r="B446" s="29" t="s">
        <v>167</v>
      </c>
      <c r="C446" s="30">
        <v>4</v>
      </c>
      <c r="D446" s="30"/>
      <c r="E446" s="32"/>
      <c r="F446" s="30">
        <v>17697</v>
      </c>
      <c r="G446" s="34">
        <v>2.9</v>
      </c>
      <c r="H446" s="38">
        <v>1</v>
      </c>
      <c r="I446" s="32">
        <f t="shared" si="225"/>
        <v>51321.299999999996</v>
      </c>
      <c r="J446" s="34">
        <v>1.71</v>
      </c>
      <c r="K446" s="49">
        <f t="shared" si="226"/>
        <v>87759.422999999995</v>
      </c>
      <c r="L446" s="32"/>
      <c r="M446" s="32"/>
      <c r="N446" s="32">
        <v>10</v>
      </c>
      <c r="O446" s="32">
        <f t="shared" si="227"/>
        <v>8775.9423000000006</v>
      </c>
      <c r="P446" s="32"/>
      <c r="Q446" s="32"/>
      <c r="R446" s="35"/>
      <c r="S446" s="32"/>
      <c r="T446" s="35">
        <v>30</v>
      </c>
      <c r="U446" s="32">
        <f>F446*H446*T446/100</f>
        <v>5309.1</v>
      </c>
      <c r="V446" s="32"/>
      <c r="W446" s="32"/>
      <c r="X446" s="32">
        <f t="shared" si="228"/>
        <v>14085.042300000001</v>
      </c>
      <c r="Y446" s="32">
        <f t="shared" si="229"/>
        <v>101844.4653</v>
      </c>
      <c r="Z446" s="34">
        <v>1.1499999999999999</v>
      </c>
      <c r="AA446" s="32">
        <f t="shared" si="230"/>
        <v>117121.13509499999</v>
      </c>
      <c r="AB446" s="39">
        <v>1</v>
      </c>
      <c r="AC446" s="40">
        <f t="shared" si="231"/>
        <v>87759.422999999995</v>
      </c>
    </row>
    <row r="447" spans="1:29" s="26" customFormat="1" ht="17.850000000000001" customHeight="1">
      <c r="A447" s="28">
        <v>3</v>
      </c>
      <c r="B447" s="29" t="s">
        <v>167</v>
      </c>
      <c r="C447" s="30">
        <v>4</v>
      </c>
      <c r="D447" s="34"/>
      <c r="E447" s="32"/>
      <c r="F447" s="30">
        <v>17697</v>
      </c>
      <c r="G447" s="34">
        <v>2.9</v>
      </c>
      <c r="H447" s="33">
        <v>0.25</v>
      </c>
      <c r="I447" s="32">
        <f t="shared" si="225"/>
        <v>12830.324999999999</v>
      </c>
      <c r="J447" s="34">
        <v>1.71</v>
      </c>
      <c r="K447" s="49">
        <f t="shared" si="226"/>
        <v>21939.855749999999</v>
      </c>
      <c r="L447" s="32"/>
      <c r="M447" s="32"/>
      <c r="N447" s="32">
        <v>10</v>
      </c>
      <c r="O447" s="32">
        <f t="shared" si="227"/>
        <v>2193.9855750000002</v>
      </c>
      <c r="P447" s="32"/>
      <c r="Q447" s="32"/>
      <c r="R447" s="35"/>
      <c r="S447" s="32"/>
      <c r="T447" s="35">
        <v>30</v>
      </c>
      <c r="U447" s="32">
        <f>F447*H447*T447/100</f>
        <v>1327.2750000000001</v>
      </c>
      <c r="V447" s="32"/>
      <c r="W447" s="32"/>
      <c r="X447" s="32">
        <f t="shared" si="228"/>
        <v>3521.2605750000002</v>
      </c>
      <c r="Y447" s="32">
        <f t="shared" si="229"/>
        <v>25461.116324999999</v>
      </c>
      <c r="Z447" s="34">
        <v>1.1499999999999999</v>
      </c>
      <c r="AA447" s="32">
        <f t="shared" si="230"/>
        <v>29280.283773749998</v>
      </c>
      <c r="AB447" s="36"/>
      <c r="AC447" s="40"/>
    </row>
    <row r="448" spans="1:29" s="26" customFormat="1" ht="17.850000000000001" customHeight="1">
      <c r="A448" s="28">
        <v>4</v>
      </c>
      <c r="B448" s="29" t="s">
        <v>221</v>
      </c>
      <c r="C448" s="30">
        <v>4</v>
      </c>
      <c r="D448" s="34"/>
      <c r="E448" s="32"/>
      <c r="F448" s="30">
        <v>17697</v>
      </c>
      <c r="G448" s="34">
        <v>2.9</v>
      </c>
      <c r="H448" s="38">
        <v>0.5</v>
      </c>
      <c r="I448" s="32">
        <f>F448*G448*H448</f>
        <v>25660.649999999998</v>
      </c>
      <c r="J448" s="34">
        <v>1.71</v>
      </c>
      <c r="K448" s="49">
        <f t="shared" si="226"/>
        <v>43879.711499999998</v>
      </c>
      <c r="L448" s="32"/>
      <c r="M448" s="32"/>
      <c r="N448" s="32">
        <v>10</v>
      </c>
      <c r="O448" s="32">
        <f t="shared" si="227"/>
        <v>4387.9711500000003</v>
      </c>
      <c r="P448" s="32"/>
      <c r="Q448" s="32"/>
      <c r="R448" s="35"/>
      <c r="S448" s="32"/>
      <c r="T448" s="35"/>
      <c r="U448" s="32"/>
      <c r="V448" s="32"/>
      <c r="W448" s="32"/>
      <c r="X448" s="32">
        <f t="shared" si="228"/>
        <v>4387.9711500000003</v>
      </c>
      <c r="Y448" s="32">
        <f t="shared" si="229"/>
        <v>48267.682649999995</v>
      </c>
      <c r="Z448" s="31">
        <v>1</v>
      </c>
      <c r="AA448" s="32">
        <f t="shared" si="230"/>
        <v>48267.682649999995</v>
      </c>
      <c r="AB448" s="39">
        <v>0.5</v>
      </c>
      <c r="AC448" s="40">
        <f t="shared" si="231"/>
        <v>43879.711499999998</v>
      </c>
    </row>
    <row r="449" spans="1:29" s="26" customFormat="1" ht="17.850000000000001" customHeight="1">
      <c r="A449" s="28">
        <v>5</v>
      </c>
      <c r="B449" s="29" t="s">
        <v>220</v>
      </c>
      <c r="C449" s="30">
        <v>4</v>
      </c>
      <c r="D449" s="30"/>
      <c r="E449" s="32"/>
      <c r="F449" s="30">
        <v>17697</v>
      </c>
      <c r="G449" s="34">
        <v>2.9</v>
      </c>
      <c r="H449" s="38">
        <v>0.5</v>
      </c>
      <c r="I449" s="32">
        <f>F449*G449*H449</f>
        <v>25660.649999999998</v>
      </c>
      <c r="J449" s="34">
        <v>1.71</v>
      </c>
      <c r="K449" s="49">
        <f t="shared" si="226"/>
        <v>43879.711499999998</v>
      </c>
      <c r="L449" s="32"/>
      <c r="M449" s="32"/>
      <c r="N449" s="32">
        <v>10</v>
      </c>
      <c r="O449" s="32">
        <f t="shared" si="227"/>
        <v>4387.9711500000003</v>
      </c>
      <c r="P449" s="32"/>
      <c r="Q449" s="32"/>
      <c r="R449" s="35"/>
      <c r="S449" s="32"/>
      <c r="T449" s="35"/>
      <c r="U449" s="32"/>
      <c r="V449" s="32"/>
      <c r="W449" s="32"/>
      <c r="X449" s="32">
        <f t="shared" si="228"/>
        <v>4387.9711500000003</v>
      </c>
      <c r="Y449" s="32">
        <f t="shared" si="229"/>
        <v>48267.682649999995</v>
      </c>
      <c r="Z449" s="31">
        <v>1</v>
      </c>
      <c r="AA449" s="32">
        <f t="shared" si="230"/>
        <v>48267.682649999995</v>
      </c>
      <c r="AB449" s="39">
        <v>0.5</v>
      </c>
      <c r="AC449" s="40">
        <f t="shared" si="231"/>
        <v>43879.711499999998</v>
      </c>
    </row>
    <row r="450" spans="1:29" s="26" customFormat="1" ht="17.850000000000001" customHeight="1">
      <c r="A450" s="28">
        <v>6</v>
      </c>
      <c r="B450" s="29" t="s">
        <v>222</v>
      </c>
      <c r="C450" s="30">
        <v>4</v>
      </c>
      <c r="D450" s="34"/>
      <c r="E450" s="32"/>
      <c r="F450" s="30">
        <v>17697</v>
      </c>
      <c r="G450" s="34">
        <v>2.9</v>
      </c>
      <c r="H450" s="38">
        <v>0.5</v>
      </c>
      <c r="I450" s="32">
        <f>F450*G450*H450</f>
        <v>25660.649999999998</v>
      </c>
      <c r="J450" s="34">
        <v>1.71</v>
      </c>
      <c r="K450" s="49">
        <f t="shared" si="226"/>
        <v>43879.711499999998</v>
      </c>
      <c r="L450" s="32"/>
      <c r="M450" s="32"/>
      <c r="N450" s="32">
        <v>10</v>
      </c>
      <c r="O450" s="32">
        <f t="shared" si="227"/>
        <v>4387.9711500000003</v>
      </c>
      <c r="P450" s="32"/>
      <c r="Q450" s="32"/>
      <c r="R450" s="30"/>
      <c r="S450" s="30"/>
      <c r="T450" s="35"/>
      <c r="U450" s="32"/>
      <c r="V450" s="30"/>
      <c r="W450" s="30"/>
      <c r="X450" s="32">
        <f t="shared" si="228"/>
        <v>4387.9711500000003</v>
      </c>
      <c r="Y450" s="32">
        <f t="shared" si="229"/>
        <v>48267.682649999995</v>
      </c>
      <c r="Z450" s="31">
        <v>1</v>
      </c>
      <c r="AA450" s="32">
        <f t="shared" si="230"/>
        <v>48267.682649999995</v>
      </c>
      <c r="AB450" s="39">
        <v>0.5</v>
      </c>
      <c r="AC450" s="40">
        <f t="shared" si="231"/>
        <v>43879.711499999998</v>
      </c>
    </row>
    <row r="451" spans="1:29" s="26" customFormat="1" ht="17.850000000000001" customHeight="1">
      <c r="A451" s="28">
        <v>7</v>
      </c>
      <c r="B451" s="29" t="s">
        <v>218</v>
      </c>
      <c r="C451" s="30">
        <v>4</v>
      </c>
      <c r="D451" s="30"/>
      <c r="E451" s="32"/>
      <c r="F451" s="30">
        <v>17697</v>
      </c>
      <c r="G451" s="34">
        <v>2.9</v>
      </c>
      <c r="H451" s="38">
        <v>0.5</v>
      </c>
      <c r="I451" s="32">
        <f t="shared" si="225"/>
        <v>25660.649999999998</v>
      </c>
      <c r="J451" s="34">
        <v>1.71</v>
      </c>
      <c r="K451" s="49">
        <f t="shared" si="226"/>
        <v>43879.711499999998</v>
      </c>
      <c r="L451" s="32"/>
      <c r="M451" s="32"/>
      <c r="N451" s="32">
        <v>10</v>
      </c>
      <c r="O451" s="32">
        <f t="shared" si="227"/>
        <v>4387.9711500000003</v>
      </c>
      <c r="P451" s="32"/>
      <c r="Q451" s="32"/>
      <c r="R451" s="35"/>
      <c r="S451" s="32"/>
      <c r="T451" s="35"/>
      <c r="U451" s="32"/>
      <c r="V451" s="32"/>
      <c r="W451" s="32"/>
      <c r="X451" s="32">
        <f t="shared" si="228"/>
        <v>4387.9711500000003</v>
      </c>
      <c r="Y451" s="32">
        <f t="shared" si="229"/>
        <v>48267.682649999995</v>
      </c>
      <c r="Z451" s="31">
        <v>1</v>
      </c>
      <c r="AA451" s="32">
        <f t="shared" si="230"/>
        <v>48267.682649999995</v>
      </c>
      <c r="AB451" s="39">
        <v>0.5</v>
      </c>
      <c r="AC451" s="40">
        <f t="shared" si="231"/>
        <v>43879.711499999998</v>
      </c>
    </row>
    <row r="452" spans="1:29" s="26" customFormat="1" ht="17.850000000000001" customHeight="1">
      <c r="A452" s="28">
        <v>8</v>
      </c>
      <c r="B452" s="29" t="s">
        <v>219</v>
      </c>
      <c r="C452" s="30">
        <v>4</v>
      </c>
      <c r="D452" s="30"/>
      <c r="E452" s="32"/>
      <c r="F452" s="30">
        <v>17697</v>
      </c>
      <c r="G452" s="34">
        <v>2.9</v>
      </c>
      <c r="H452" s="38">
        <v>0.5</v>
      </c>
      <c r="I452" s="32">
        <f t="shared" si="225"/>
        <v>25660.649999999998</v>
      </c>
      <c r="J452" s="34">
        <v>1.71</v>
      </c>
      <c r="K452" s="49">
        <f t="shared" si="226"/>
        <v>43879.711499999998</v>
      </c>
      <c r="L452" s="32"/>
      <c r="M452" s="32"/>
      <c r="N452" s="32">
        <v>10</v>
      </c>
      <c r="O452" s="32">
        <f t="shared" si="227"/>
        <v>4387.9711500000003</v>
      </c>
      <c r="P452" s="32"/>
      <c r="Q452" s="32"/>
      <c r="R452" s="35"/>
      <c r="S452" s="32"/>
      <c r="T452" s="35"/>
      <c r="U452" s="32"/>
      <c r="V452" s="32"/>
      <c r="W452" s="32"/>
      <c r="X452" s="32">
        <f t="shared" si="228"/>
        <v>4387.9711500000003</v>
      </c>
      <c r="Y452" s="32">
        <f t="shared" si="229"/>
        <v>48267.682649999995</v>
      </c>
      <c r="Z452" s="31">
        <v>1</v>
      </c>
      <c r="AA452" s="32">
        <f t="shared" si="230"/>
        <v>48267.682649999995</v>
      </c>
      <c r="AB452" s="39">
        <v>0.5</v>
      </c>
      <c r="AC452" s="40">
        <f t="shared" si="231"/>
        <v>43879.711499999998</v>
      </c>
    </row>
    <row r="453" spans="1:29" s="26" customFormat="1" ht="17.850000000000001" customHeight="1">
      <c r="A453" s="28"/>
      <c r="B453" s="41" t="s">
        <v>22</v>
      </c>
      <c r="C453" s="42"/>
      <c r="D453" s="27"/>
      <c r="E453" s="32"/>
      <c r="F453" s="42"/>
      <c r="G453" s="42"/>
      <c r="H453" s="43">
        <f>SUM(H445:H452)</f>
        <v>4.75</v>
      </c>
      <c r="I453" s="44">
        <f>SUM(I445:I452)</f>
        <v>243776.17499999996</v>
      </c>
      <c r="J453" s="45"/>
      <c r="K453" s="44">
        <f>SUM(K445:K452)</f>
        <v>416857.25924999989</v>
      </c>
      <c r="L453" s="45"/>
      <c r="M453" s="44">
        <f>SUM(M445:M452)</f>
        <v>0</v>
      </c>
      <c r="N453" s="45"/>
      <c r="O453" s="44">
        <f>SUM(O445:O452)</f>
        <v>41685.725924999999</v>
      </c>
      <c r="P453" s="45"/>
      <c r="Q453" s="44">
        <f>SUM(Q445:Q452)</f>
        <v>0</v>
      </c>
      <c r="R453" s="45"/>
      <c r="S453" s="44">
        <f>SUM(S445:S452)</f>
        <v>0</v>
      </c>
      <c r="T453" s="45"/>
      <c r="U453" s="44">
        <f>SUM(U445:U452)</f>
        <v>11945.475</v>
      </c>
      <c r="V453" s="45"/>
      <c r="W453" s="44">
        <f>SUM(W445:W452)</f>
        <v>0</v>
      </c>
      <c r="X453" s="44">
        <f>SUM(X445:X452)</f>
        <v>53631.20092499999</v>
      </c>
      <c r="Y453" s="44">
        <f>SUM(Y445:Y452)</f>
        <v>470488.4601749999</v>
      </c>
      <c r="Z453" s="45"/>
      <c r="AA453" s="44">
        <f>SUM(AA445:AA452)</f>
        <v>504860.96721374983</v>
      </c>
      <c r="AB453" s="27">
        <f>SUM(AB445:AB452)</f>
        <v>4.5</v>
      </c>
      <c r="AC453" s="83">
        <f>SUM(AC445:AC452)</f>
        <v>394917.4034999999</v>
      </c>
    </row>
    <row r="454" spans="1:29" s="26" customFormat="1" ht="17.850000000000001" customHeight="1">
      <c r="A454" s="265" t="s">
        <v>34</v>
      </c>
      <c r="B454" s="266"/>
      <c r="C454" s="266"/>
      <c r="D454" s="266"/>
      <c r="E454" s="266"/>
      <c r="F454" s="266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7"/>
    </row>
    <row r="455" spans="1:29" s="26" customFormat="1" ht="17.850000000000001" customHeight="1">
      <c r="A455" s="28">
        <v>1</v>
      </c>
      <c r="B455" s="29" t="s">
        <v>325</v>
      </c>
      <c r="C455" s="30" t="s">
        <v>256</v>
      </c>
      <c r="D455" s="34">
        <v>17.11</v>
      </c>
      <c r="E455" s="32"/>
      <c r="F455" s="30">
        <v>17697</v>
      </c>
      <c r="G455" s="34">
        <v>4.59</v>
      </c>
      <c r="H455" s="38">
        <v>1</v>
      </c>
      <c r="I455" s="32">
        <f>F455*G455*H455</f>
        <v>81229.23</v>
      </c>
      <c r="J455" s="34">
        <v>1.71</v>
      </c>
      <c r="K455" s="49">
        <f t="shared" ref="K455:K462" si="232">I455*J455</f>
        <v>138901.98329999999</v>
      </c>
      <c r="L455" s="32">
        <v>25</v>
      </c>
      <c r="M455" s="32">
        <f>K455*L455/100</f>
        <v>34725.495824999998</v>
      </c>
      <c r="N455" s="32">
        <v>10</v>
      </c>
      <c r="O455" s="32">
        <f t="shared" ref="O455:O462" si="233">K455*N455/100</f>
        <v>13890.198329999999</v>
      </c>
      <c r="P455" s="32"/>
      <c r="Q455" s="32"/>
      <c r="R455" s="30"/>
      <c r="S455" s="30"/>
      <c r="T455" s="35"/>
      <c r="U455" s="30"/>
      <c r="V455" s="30"/>
      <c r="W455" s="30"/>
      <c r="X455" s="32">
        <f t="shared" ref="X455:X462" si="234">W455+S455+U455+Q455+O455+M455</f>
        <v>48615.694154999997</v>
      </c>
      <c r="Y455" s="32">
        <f t="shared" ref="Y455:Y462" si="235">K455+X455</f>
        <v>187517.677455</v>
      </c>
      <c r="Z455" s="34">
        <v>1.1499999999999999</v>
      </c>
      <c r="AA455" s="32">
        <f t="shared" ref="AA455:AA462" si="236">Y455*Z455</f>
        <v>215645.32907324997</v>
      </c>
      <c r="AB455" s="39">
        <v>1</v>
      </c>
      <c r="AC455" s="40">
        <f t="shared" ref="AC455:AC462" si="237">K455</f>
        <v>138901.98329999999</v>
      </c>
    </row>
    <row r="456" spans="1:29" s="26" customFormat="1" ht="17.850000000000001" customHeight="1">
      <c r="A456" s="28">
        <v>2</v>
      </c>
      <c r="B456" s="29" t="s">
        <v>370</v>
      </c>
      <c r="C456" s="30" t="s">
        <v>256</v>
      </c>
      <c r="D456" s="31">
        <v>5.0999999999999996</v>
      </c>
      <c r="E456" s="32"/>
      <c r="F456" s="30">
        <v>17697</v>
      </c>
      <c r="G456" s="34">
        <v>4.2699999999999996</v>
      </c>
      <c r="H456" s="38">
        <v>1</v>
      </c>
      <c r="I456" s="32">
        <f t="shared" ref="I456:I462" si="238">F456*G456*H456</f>
        <v>75566.189999999988</v>
      </c>
      <c r="J456" s="34">
        <v>1.71</v>
      </c>
      <c r="K456" s="49">
        <f t="shared" si="232"/>
        <v>129218.18489999998</v>
      </c>
      <c r="L456" s="32">
        <v>25</v>
      </c>
      <c r="M456" s="32">
        <f>K456*L456/100</f>
        <v>32304.546224999995</v>
      </c>
      <c r="N456" s="32">
        <v>10</v>
      </c>
      <c r="O456" s="32">
        <f t="shared" si="233"/>
        <v>12921.818489999998</v>
      </c>
      <c r="P456" s="32"/>
      <c r="Q456" s="32"/>
      <c r="R456" s="30"/>
      <c r="S456" s="30"/>
      <c r="T456" s="35"/>
      <c r="U456" s="30"/>
      <c r="V456" s="30"/>
      <c r="W456" s="30"/>
      <c r="X456" s="32">
        <f t="shared" si="234"/>
        <v>45226.364714999989</v>
      </c>
      <c r="Y456" s="32">
        <f t="shared" si="235"/>
        <v>174444.54961499997</v>
      </c>
      <c r="Z456" s="31">
        <v>1.2</v>
      </c>
      <c r="AA456" s="32">
        <f t="shared" si="236"/>
        <v>209333.45953799997</v>
      </c>
      <c r="AB456" s="39">
        <v>1</v>
      </c>
      <c r="AC456" s="40">
        <f t="shared" si="237"/>
        <v>129218.18489999998</v>
      </c>
    </row>
    <row r="457" spans="1:29" s="26" customFormat="1" ht="17.850000000000001" customHeight="1">
      <c r="A457" s="28">
        <v>3</v>
      </c>
      <c r="B457" s="29" t="s">
        <v>89</v>
      </c>
      <c r="C457" s="30" t="s">
        <v>173</v>
      </c>
      <c r="D457" s="30">
        <v>9.6999999999999993</v>
      </c>
      <c r="E457" s="32"/>
      <c r="F457" s="30">
        <v>17697</v>
      </c>
      <c r="G457" s="30">
        <v>3.12</v>
      </c>
      <c r="H457" s="31">
        <v>1</v>
      </c>
      <c r="I457" s="32">
        <f t="shared" si="238"/>
        <v>55214.64</v>
      </c>
      <c r="J457" s="34">
        <v>1.71</v>
      </c>
      <c r="K457" s="49">
        <f t="shared" si="232"/>
        <v>94417.034400000004</v>
      </c>
      <c r="L457" s="32"/>
      <c r="M457" s="32"/>
      <c r="N457" s="32">
        <v>10</v>
      </c>
      <c r="O457" s="32">
        <f t="shared" si="233"/>
        <v>9441.7034400000011</v>
      </c>
      <c r="P457" s="32"/>
      <c r="Q457" s="32"/>
      <c r="R457" s="30"/>
      <c r="S457" s="30"/>
      <c r="T457" s="35"/>
      <c r="U457" s="30"/>
      <c r="V457" s="32"/>
      <c r="W457" s="32"/>
      <c r="X457" s="32">
        <f t="shared" si="234"/>
        <v>9441.7034400000011</v>
      </c>
      <c r="Y457" s="32">
        <f t="shared" si="235"/>
        <v>103858.73784</v>
      </c>
      <c r="Z457" s="34">
        <v>1.1499999999999999</v>
      </c>
      <c r="AA457" s="32">
        <f t="shared" si="236"/>
        <v>119437.548516</v>
      </c>
      <c r="AB457" s="31">
        <v>1</v>
      </c>
      <c r="AC457" s="40">
        <f t="shared" si="237"/>
        <v>94417.034400000004</v>
      </c>
    </row>
    <row r="458" spans="1:29" s="26" customFormat="1" ht="17.850000000000001" customHeight="1">
      <c r="A458" s="28">
        <v>4</v>
      </c>
      <c r="B458" s="29" t="s">
        <v>89</v>
      </c>
      <c r="C458" s="30" t="s">
        <v>173</v>
      </c>
      <c r="D458" s="31">
        <v>4.8</v>
      </c>
      <c r="E458" s="32"/>
      <c r="F458" s="30">
        <v>17697</v>
      </c>
      <c r="G458" s="30">
        <v>3.04</v>
      </c>
      <c r="H458" s="31">
        <v>1</v>
      </c>
      <c r="I458" s="32">
        <f t="shared" si="238"/>
        <v>53798.879999999997</v>
      </c>
      <c r="J458" s="34">
        <v>1.71</v>
      </c>
      <c r="K458" s="49">
        <f t="shared" si="232"/>
        <v>91996.084799999997</v>
      </c>
      <c r="L458" s="32"/>
      <c r="M458" s="32"/>
      <c r="N458" s="32">
        <v>10</v>
      </c>
      <c r="O458" s="32">
        <f>K458*N458/100</f>
        <v>9199.6084800000008</v>
      </c>
      <c r="P458" s="32"/>
      <c r="Q458" s="32"/>
      <c r="R458" s="30"/>
      <c r="S458" s="30"/>
      <c r="T458" s="35"/>
      <c r="U458" s="30"/>
      <c r="V458" s="32"/>
      <c r="W458" s="32"/>
      <c r="X458" s="32">
        <f t="shared" si="234"/>
        <v>9199.6084800000008</v>
      </c>
      <c r="Y458" s="32">
        <f t="shared" si="235"/>
        <v>101195.69327999999</v>
      </c>
      <c r="Z458" s="34">
        <v>1.1499999999999999</v>
      </c>
      <c r="AA458" s="32">
        <f>Y458*Z458</f>
        <v>116375.04727199998</v>
      </c>
      <c r="AB458" s="31">
        <v>1</v>
      </c>
      <c r="AC458" s="40">
        <f t="shared" si="237"/>
        <v>91996.084799999997</v>
      </c>
    </row>
    <row r="459" spans="1:29" s="26" customFormat="1" ht="17.850000000000001" customHeight="1">
      <c r="A459" s="28">
        <v>5</v>
      </c>
      <c r="B459" s="29" t="s">
        <v>172</v>
      </c>
      <c r="C459" s="30">
        <v>4</v>
      </c>
      <c r="D459" s="30"/>
      <c r="E459" s="32" t="s">
        <v>233</v>
      </c>
      <c r="F459" s="30">
        <v>17697</v>
      </c>
      <c r="G459" s="34">
        <v>2.9</v>
      </c>
      <c r="H459" s="38">
        <v>1</v>
      </c>
      <c r="I459" s="32">
        <f t="shared" si="238"/>
        <v>51321.299999999996</v>
      </c>
      <c r="J459" s="34">
        <v>1.71</v>
      </c>
      <c r="K459" s="49">
        <f t="shared" si="232"/>
        <v>87759.422999999995</v>
      </c>
      <c r="L459" s="32"/>
      <c r="M459" s="32"/>
      <c r="N459" s="32">
        <v>10</v>
      </c>
      <c r="O459" s="32">
        <f>K459*N459/100</f>
        <v>8775.9423000000006</v>
      </c>
      <c r="P459" s="32"/>
      <c r="Q459" s="32"/>
      <c r="R459" s="32"/>
      <c r="S459" s="32"/>
      <c r="T459" s="32"/>
      <c r="U459" s="32"/>
      <c r="V459" s="32">
        <v>35</v>
      </c>
      <c r="W459" s="32">
        <f>(F459*V459)/100</f>
        <v>6193.95</v>
      </c>
      <c r="X459" s="32">
        <f t="shared" si="234"/>
        <v>14969.8923</v>
      </c>
      <c r="Y459" s="32">
        <f t="shared" si="235"/>
        <v>102729.31529999999</v>
      </c>
      <c r="Z459" s="50">
        <v>1.7350000000000001</v>
      </c>
      <c r="AA459" s="32">
        <f t="shared" si="236"/>
        <v>178235.36204549999</v>
      </c>
      <c r="AB459" s="39">
        <v>1</v>
      </c>
      <c r="AC459" s="40">
        <f t="shared" si="237"/>
        <v>87759.422999999995</v>
      </c>
    </row>
    <row r="460" spans="1:29" s="26" customFormat="1" ht="17.850000000000001" customHeight="1">
      <c r="A460" s="28">
        <v>6</v>
      </c>
      <c r="B460" s="29" t="s">
        <v>186</v>
      </c>
      <c r="C460" s="30">
        <v>2</v>
      </c>
      <c r="D460" s="30"/>
      <c r="E460" s="32"/>
      <c r="F460" s="30">
        <v>17697</v>
      </c>
      <c r="G460" s="30">
        <v>2.84</v>
      </c>
      <c r="H460" s="31">
        <v>1</v>
      </c>
      <c r="I460" s="32">
        <f t="shared" si="238"/>
        <v>50259.479999999996</v>
      </c>
      <c r="J460" s="34">
        <v>1.71</v>
      </c>
      <c r="K460" s="49">
        <f t="shared" si="232"/>
        <v>85943.710799999986</v>
      </c>
      <c r="L460" s="32"/>
      <c r="M460" s="32"/>
      <c r="N460" s="32">
        <v>10</v>
      </c>
      <c r="O460" s="32">
        <f>K460*N460/100</f>
        <v>8594.371079999999</v>
      </c>
      <c r="P460" s="32"/>
      <c r="Q460" s="32"/>
      <c r="R460" s="30"/>
      <c r="S460" s="30"/>
      <c r="T460" s="35"/>
      <c r="U460" s="30"/>
      <c r="V460" s="30"/>
      <c r="W460" s="30"/>
      <c r="X460" s="32">
        <f t="shared" si="234"/>
        <v>8594.371079999999</v>
      </c>
      <c r="Y460" s="32">
        <f t="shared" si="235"/>
        <v>94538.081879999983</v>
      </c>
      <c r="Z460" s="34">
        <v>1.1499999999999999</v>
      </c>
      <c r="AA460" s="32">
        <f t="shared" si="236"/>
        <v>108718.79416199998</v>
      </c>
      <c r="AB460" s="39">
        <v>1</v>
      </c>
      <c r="AC460" s="40">
        <f t="shared" si="237"/>
        <v>85943.710799999986</v>
      </c>
    </row>
    <row r="461" spans="1:29" s="26" customFormat="1" ht="17.850000000000001" customHeight="1">
      <c r="A461" s="28">
        <v>7</v>
      </c>
      <c r="B461" s="29" t="s">
        <v>186</v>
      </c>
      <c r="C461" s="30">
        <v>2</v>
      </c>
      <c r="D461" s="30"/>
      <c r="E461" s="32"/>
      <c r="F461" s="30">
        <v>17697</v>
      </c>
      <c r="G461" s="30">
        <v>2.84</v>
      </c>
      <c r="H461" s="31">
        <v>1</v>
      </c>
      <c r="I461" s="32">
        <f t="shared" si="238"/>
        <v>50259.479999999996</v>
      </c>
      <c r="J461" s="34">
        <v>1.71</v>
      </c>
      <c r="K461" s="49">
        <f t="shared" si="232"/>
        <v>85943.710799999986</v>
      </c>
      <c r="L461" s="32"/>
      <c r="M461" s="32"/>
      <c r="N461" s="32">
        <v>10</v>
      </c>
      <c r="O461" s="32">
        <f>K461*N461/100</f>
        <v>8594.371079999999</v>
      </c>
      <c r="P461" s="32"/>
      <c r="Q461" s="32"/>
      <c r="R461" s="30"/>
      <c r="S461" s="30"/>
      <c r="T461" s="35"/>
      <c r="U461" s="30"/>
      <c r="V461" s="30"/>
      <c r="W461" s="30"/>
      <c r="X461" s="32">
        <f t="shared" si="234"/>
        <v>8594.371079999999</v>
      </c>
      <c r="Y461" s="32">
        <f t="shared" si="235"/>
        <v>94538.081879999983</v>
      </c>
      <c r="Z461" s="34">
        <v>1.1499999999999999</v>
      </c>
      <c r="AA461" s="32">
        <f t="shared" si="236"/>
        <v>108718.79416199998</v>
      </c>
      <c r="AB461" s="39">
        <v>1</v>
      </c>
      <c r="AC461" s="40">
        <f t="shared" si="237"/>
        <v>85943.710799999986</v>
      </c>
    </row>
    <row r="462" spans="1:29" s="26" customFormat="1" ht="17.850000000000001" customHeight="1">
      <c r="A462" s="28">
        <v>8</v>
      </c>
      <c r="B462" s="29" t="s">
        <v>186</v>
      </c>
      <c r="C462" s="30">
        <v>2</v>
      </c>
      <c r="D462" s="30"/>
      <c r="E462" s="32"/>
      <c r="F462" s="30">
        <v>17697</v>
      </c>
      <c r="G462" s="30">
        <v>2.84</v>
      </c>
      <c r="H462" s="31">
        <v>1</v>
      </c>
      <c r="I462" s="32">
        <f t="shared" si="238"/>
        <v>50259.479999999996</v>
      </c>
      <c r="J462" s="34">
        <v>1.71</v>
      </c>
      <c r="K462" s="49">
        <f t="shared" si="232"/>
        <v>85943.710799999986</v>
      </c>
      <c r="L462" s="32"/>
      <c r="M462" s="32"/>
      <c r="N462" s="32">
        <v>10</v>
      </c>
      <c r="O462" s="32">
        <f t="shared" si="233"/>
        <v>8594.371079999999</v>
      </c>
      <c r="P462" s="32"/>
      <c r="Q462" s="32"/>
      <c r="R462" s="30"/>
      <c r="S462" s="30"/>
      <c r="T462" s="35"/>
      <c r="U462" s="30"/>
      <c r="V462" s="30"/>
      <c r="W462" s="30"/>
      <c r="X462" s="32">
        <f t="shared" si="234"/>
        <v>8594.371079999999</v>
      </c>
      <c r="Y462" s="32">
        <f t="shared" si="235"/>
        <v>94538.081879999983</v>
      </c>
      <c r="Z462" s="34">
        <v>1.1499999999999999</v>
      </c>
      <c r="AA462" s="32">
        <f t="shared" si="236"/>
        <v>108718.79416199998</v>
      </c>
      <c r="AB462" s="39">
        <v>1</v>
      </c>
      <c r="AC462" s="40">
        <f t="shared" si="237"/>
        <v>85943.710799999986</v>
      </c>
    </row>
    <row r="463" spans="1:29" s="26" customFormat="1" ht="17.850000000000001" customHeight="1">
      <c r="A463" s="28"/>
      <c r="B463" s="41" t="s">
        <v>22</v>
      </c>
      <c r="C463" s="42"/>
      <c r="D463" s="27"/>
      <c r="E463" s="32"/>
      <c r="F463" s="42"/>
      <c r="G463" s="42"/>
      <c r="H463" s="48">
        <f>SUM(H455:H462)</f>
        <v>8</v>
      </c>
      <c r="I463" s="44">
        <f>SUM(I455:I462)</f>
        <v>467908.67999999993</v>
      </c>
      <c r="J463" s="45"/>
      <c r="K463" s="44">
        <f>SUM(K455:K462)</f>
        <v>800123.84279999998</v>
      </c>
      <c r="L463" s="45"/>
      <c r="M463" s="44">
        <f>SUM(M455:M462)</f>
        <v>67030.042049999989</v>
      </c>
      <c r="N463" s="45"/>
      <c r="O463" s="44">
        <f>SUM(O455:O462)</f>
        <v>80012.384279999998</v>
      </c>
      <c r="P463" s="45"/>
      <c r="Q463" s="44">
        <f>SUM(Q455:Q462)</f>
        <v>0</v>
      </c>
      <c r="R463" s="30"/>
      <c r="S463" s="44">
        <f>SUM(S455:S462)</f>
        <v>0</v>
      </c>
      <c r="T463" s="45"/>
      <c r="U463" s="44">
        <f>SUM(U455:U462)</f>
        <v>0</v>
      </c>
      <c r="V463" s="45"/>
      <c r="W463" s="44">
        <f>SUM(W455:W462)</f>
        <v>6193.95</v>
      </c>
      <c r="X463" s="44">
        <f>SUM(X455:X462)</f>
        <v>153236.37633</v>
      </c>
      <c r="Y463" s="44">
        <f>SUM(Y455:Y462)</f>
        <v>953360.21912999987</v>
      </c>
      <c r="Z463" s="45"/>
      <c r="AA463" s="44">
        <f>SUM(AA455:AA462)</f>
        <v>1165183.1289307498</v>
      </c>
      <c r="AB463" s="48">
        <f>SUM(AB455:AB462)</f>
        <v>8</v>
      </c>
      <c r="AC463" s="83">
        <f>SUM(AC455:AC462)</f>
        <v>800123.84279999998</v>
      </c>
    </row>
    <row r="464" spans="1:29" s="26" customFormat="1" ht="17.850000000000001" customHeight="1" thickBot="1">
      <c r="A464" s="52"/>
      <c r="B464" s="53" t="s">
        <v>90</v>
      </c>
      <c r="C464" s="54"/>
      <c r="D464" s="54"/>
      <c r="E464" s="55"/>
      <c r="F464" s="56"/>
      <c r="G464" s="56"/>
      <c r="H464" s="101">
        <f>H403+H443+H453+H463</f>
        <v>53.5</v>
      </c>
      <c r="I464" s="102">
        <f>I403+I443+I453+I463</f>
        <v>3792644.0699999994</v>
      </c>
      <c r="J464" s="58"/>
      <c r="K464" s="102">
        <f>K403+K443+K453+K463</f>
        <v>9183673.2163500004</v>
      </c>
      <c r="L464" s="58"/>
      <c r="M464" s="102">
        <f>M403+M443+M453+M463</f>
        <v>2024320.0117499998</v>
      </c>
      <c r="N464" s="58"/>
      <c r="O464" s="102">
        <f>O403+O443+O453+O463</f>
        <v>918367.32163499994</v>
      </c>
      <c r="P464" s="58"/>
      <c r="Q464" s="102">
        <f>Q403+Q443+Q453+Q463</f>
        <v>4424.25</v>
      </c>
      <c r="R464" s="103"/>
      <c r="S464" s="102">
        <f>S403+S443+S453+S463</f>
        <v>891043.95</v>
      </c>
      <c r="T464" s="58"/>
      <c r="U464" s="102">
        <f>U403+U443+U453+U463</f>
        <v>11945.475</v>
      </c>
      <c r="V464" s="58"/>
      <c r="W464" s="102">
        <f>W403+W443+W453+W463</f>
        <v>6193.95</v>
      </c>
      <c r="X464" s="102">
        <f>X403+X443+X453+X463</f>
        <v>3856294.9583849995</v>
      </c>
      <c r="Y464" s="102">
        <f>Y403+Y443+Y453+Y463</f>
        <v>13039968.174735</v>
      </c>
      <c r="Z464" s="58"/>
      <c r="AA464" s="102">
        <f>AA403+AA443+AA453+AA463</f>
        <v>13286163.591574499</v>
      </c>
      <c r="AB464" s="74">
        <f>AB403+AB443+AB453+AB463</f>
        <v>55.5</v>
      </c>
      <c r="AC464" s="104">
        <f>AC403+AC443+AC453+AC463</f>
        <v>8129373.556499999</v>
      </c>
    </row>
    <row r="465" spans="1:29" s="26" customFormat="1" ht="17.850000000000001" customHeight="1">
      <c r="A465" s="105"/>
      <c r="B465" s="299" t="s">
        <v>223</v>
      </c>
      <c r="C465" s="300"/>
      <c r="D465" s="300"/>
      <c r="E465" s="300"/>
      <c r="F465" s="300"/>
      <c r="G465" s="300"/>
      <c r="H465" s="106">
        <f>H466+H467+H468+H469</f>
        <v>259.75</v>
      </c>
      <c r="I465" s="107">
        <f>I466+I467+I468+I469</f>
        <v>17090214.112499997</v>
      </c>
      <c r="J465" s="61"/>
      <c r="K465" s="107">
        <f>K466+K467+K468+K469</f>
        <v>39106212.089849994</v>
      </c>
      <c r="L465" s="61"/>
      <c r="M465" s="107">
        <f>M466+M467+M468+M469</f>
        <v>7570827.0364500005</v>
      </c>
      <c r="N465" s="61"/>
      <c r="O465" s="107">
        <f>O466+O467+O468+O469</f>
        <v>3912016.2811919996</v>
      </c>
      <c r="P465" s="61"/>
      <c r="Q465" s="107">
        <f>Q466+Q467+Q468+Q469</f>
        <v>4424.25</v>
      </c>
      <c r="R465" s="108"/>
      <c r="S465" s="107">
        <f>S466+S467+S468+S469</f>
        <v>3219969.6500000004</v>
      </c>
      <c r="T465" s="61"/>
      <c r="U465" s="107">
        <f>U466+U467+U468+U469</f>
        <v>146000.25</v>
      </c>
      <c r="V465" s="108"/>
      <c r="W465" s="107">
        <f>W466+W467+W468+W469</f>
        <v>76981.95</v>
      </c>
      <c r="X465" s="107">
        <f>X466+X467+X468+X469</f>
        <v>14930219.417641997</v>
      </c>
      <c r="Y465" s="107">
        <f>Y466+Y467+Y468+Y469</f>
        <v>54036431.507491998</v>
      </c>
      <c r="Z465" s="61"/>
      <c r="AA465" s="107">
        <f>AA466+AA467+AA468+AA469</f>
        <v>56489736.74053175</v>
      </c>
      <c r="AB465" s="106">
        <f>AB466+AB467+AB468+AB469</f>
        <v>246.75</v>
      </c>
      <c r="AC465" s="107">
        <f>AC466+AC467+AC468+AC469</f>
        <v>34736428.4692</v>
      </c>
    </row>
    <row r="466" spans="1:29" s="26" customFormat="1" ht="17.850000000000001" customHeight="1">
      <c r="A466" s="109"/>
      <c r="B466" s="301" t="s">
        <v>130</v>
      </c>
      <c r="C466" s="302"/>
      <c r="D466" s="302"/>
      <c r="E466" s="302"/>
      <c r="F466" s="302"/>
      <c r="G466" s="302"/>
      <c r="H466" s="51">
        <f>H403+H362+H327+H276+H227+H189+H150+H14+H124+H78+H45</f>
        <v>27.5</v>
      </c>
      <c r="I466" s="45">
        <f>I403+I362+I327+I276+I227+I189+I150+I14+I124+I78+I45</f>
        <v>2296937.8724999996</v>
      </c>
      <c r="J466" s="42"/>
      <c r="K466" s="45">
        <f>K403+K362+K327+K276+K227+K189+K150+K14+K124+K78+K45</f>
        <v>7855527.5239500003</v>
      </c>
      <c r="L466" s="42"/>
      <c r="M466" s="45">
        <f>M403+M362+M327+M276+M227+M189+M150+M14+M124+M78+M45</f>
        <v>1890152.4183749999</v>
      </c>
      <c r="N466" s="42"/>
      <c r="O466" s="45">
        <f>O403+O362+O327+O276+O227+O189+O150+O14+O124+O78+O45</f>
        <v>786947.82460199983</v>
      </c>
      <c r="P466" s="42"/>
      <c r="Q466" s="45">
        <f>Q403+Q362+Q327+Q276+Q227+Q189+Q150+Q14+Q124+Q78+Q45</f>
        <v>0</v>
      </c>
      <c r="R466" s="110"/>
      <c r="S466" s="45">
        <f>S403+S362+S327+S276+S227+S189+S150+S14+S124+S78+S45</f>
        <v>815831.7</v>
      </c>
      <c r="T466" s="42"/>
      <c r="U466" s="45">
        <f>U403+U362+U327+U276+U227+U189+U150+U14+U124+U78+U45</f>
        <v>0</v>
      </c>
      <c r="V466" s="110"/>
      <c r="W466" s="45">
        <f>W403+W362+W327+W276+W227+W189+W150+W14+W124+W78+W45</f>
        <v>0</v>
      </c>
      <c r="X466" s="45">
        <f>X403+X362+X327+X276+X227+X189+X150+X14+X124+X78+X45</f>
        <v>3492931.9429769996</v>
      </c>
      <c r="Y466" s="45">
        <f>Y403+Y362+Y327+Y276+Y227+Y189+Y150+Y14+Y124+Y78+Y45</f>
        <v>11348459.466926999</v>
      </c>
      <c r="Z466" s="42"/>
      <c r="AA466" s="45">
        <f>AA403+AA362+AA327+AA276+AA227+AA189+AA150+AA14+AA124+AA78+AA45</f>
        <v>11348459.466926999</v>
      </c>
      <c r="AB466" s="27">
        <f>AB403+AB362+AB327+AB276+AB227+AB189+AB150+AB14+AB124+AB78+AB45</f>
        <v>26.25</v>
      </c>
      <c r="AC466" s="45">
        <f>AC403+AC362+AC327+AC276+AC227+AC189+AC150+AC14+AC124+AC78+AC45</f>
        <v>5644595.3017500006</v>
      </c>
    </row>
    <row r="467" spans="1:29" s="26" customFormat="1" ht="17.850000000000001" customHeight="1">
      <c r="A467" s="109"/>
      <c r="B467" s="301" t="s">
        <v>267</v>
      </c>
      <c r="C467" s="302"/>
      <c r="D467" s="302"/>
      <c r="E467" s="302"/>
      <c r="F467" s="302"/>
      <c r="G467" s="302"/>
      <c r="H467" s="27">
        <f>H443+H374+H341+H299+H236+H206+H163+H26+H133+H94+H59+H258</f>
        <v>133.25</v>
      </c>
      <c r="I467" s="45">
        <f>I443+I374+I341+I299+I236+I206+I163+I26+I133+I94+I59+I258</f>
        <v>9451082.8499999996</v>
      </c>
      <c r="J467" s="42"/>
      <c r="K467" s="45">
        <f>K443+K374+K341+K299+K236+K206+K163+K26+K133+K94+K59+K258</f>
        <v>22115533.868999995</v>
      </c>
      <c r="L467" s="45"/>
      <c r="M467" s="45">
        <f>M443+M374+M341+M299+M236+M206+M163+M26+M133+M94+M59+M258</f>
        <v>5349004.5228749998</v>
      </c>
      <c r="N467" s="45"/>
      <c r="O467" s="45">
        <f>O443+O374+O341+O299+O236+O206+O163+O26+O133+O94+O59+O258</f>
        <v>2211553.3868999998</v>
      </c>
      <c r="P467" s="45"/>
      <c r="Q467" s="45">
        <f>Q443+Q374+Q341+Q299+Q236+Q206+Q163+Q26+Q133+Q94+Q59+Q258</f>
        <v>4424.25</v>
      </c>
      <c r="R467" s="45"/>
      <c r="S467" s="45">
        <f>S443+S374+S341+S299+S236+S206+S163+S26+S133+S94+S59+S258</f>
        <v>2404137.9500000002</v>
      </c>
      <c r="T467" s="45"/>
      <c r="U467" s="45">
        <f>U443+U374+U341+U299+U236+U206+U163+U26+U133+U94+U59+U258</f>
        <v>0</v>
      </c>
      <c r="V467" s="110"/>
      <c r="W467" s="45">
        <f>W443+W374+W341+W299+W236+W206+W163+W26+W133+W94+W59+W258</f>
        <v>0</v>
      </c>
      <c r="X467" s="45">
        <f>X443+X374+X341+X299+X236+X206+X163+X26+X133+X94+X59+X258</f>
        <v>9969120.1097749975</v>
      </c>
      <c r="Y467" s="45">
        <f>Y443+Y374+Y341+Y299+Y236+Y206+Y163+Y26+Y133+Y94+Y59+Y258</f>
        <v>32084653.978775002</v>
      </c>
      <c r="Z467" s="42"/>
      <c r="AA467" s="45">
        <f>AA443+AA374+AA341+AA299+AA236+AA206+AA163+AA26+AA133+AA94+AA59+AA258</f>
        <v>32084653.978775002</v>
      </c>
      <c r="AB467" s="51">
        <f>AB443+AB374+AB341+AB299+AB236+AB206+AB163+AB26+AB133+AB94+AB59+AB258</f>
        <v>118.5</v>
      </c>
      <c r="AC467" s="45">
        <f>AC443+AC374+AC341+AC299+AC236+AC206+AC163+AC26+AC133+AC94+AC59+AC258</f>
        <v>19859981.315850001</v>
      </c>
    </row>
    <row r="468" spans="1:29" s="26" customFormat="1" ht="17.850000000000001" customHeight="1">
      <c r="A468" s="109"/>
      <c r="B468" s="301" t="s">
        <v>268</v>
      </c>
      <c r="C468" s="302"/>
      <c r="D468" s="302"/>
      <c r="E468" s="302"/>
      <c r="F468" s="302"/>
      <c r="G468" s="302"/>
      <c r="H468" s="51">
        <f>H453+H378+H348+H309+H240+H211+H168+H31+H137+H105+H65+H262</f>
        <v>34</v>
      </c>
      <c r="I468" s="45">
        <f>I453+I378+I348+I309+I240+I211+I168+I31+I137+I105+I65+I262</f>
        <v>1744924.2</v>
      </c>
      <c r="J468" s="42"/>
      <c r="K468" s="45">
        <f>K453+K378+K348+K309+K240+K211+K168+K31+K137+K105+K65+K262</f>
        <v>2983820.3819999993</v>
      </c>
      <c r="L468" s="42"/>
      <c r="M468" s="45">
        <f>M453+M378+M348+M309+M240+M211+M168+M31+M137+M105+M65+M262</f>
        <v>0</v>
      </c>
      <c r="N468" s="42"/>
      <c r="O468" s="45">
        <f>O453+O378+O348+O309+O240+O211+O168+O31+O137+O105+O65+O262</f>
        <v>298382.03819999995</v>
      </c>
      <c r="P468" s="42"/>
      <c r="Q468" s="45">
        <f>Q453+Q378+Q348+Q309+Q240+Q211+Q168+Q31+Q137+Q105+Q65+Q262</f>
        <v>0</v>
      </c>
      <c r="R468" s="110"/>
      <c r="S468" s="45">
        <f>S453+S378+S348+S309+S240+S211+S168+S31+S137+S105+S65+S262</f>
        <v>0</v>
      </c>
      <c r="T468" s="42"/>
      <c r="U468" s="45">
        <f>U453+U378+U348+U309+U240+U211+U168+U31+U137+U105+U65+U262</f>
        <v>146000.25</v>
      </c>
      <c r="V468" s="110"/>
      <c r="W468" s="45">
        <f>W453+W378+W348+W309+W240+W211+W168+W31+W137+W105+W65+W262</f>
        <v>0</v>
      </c>
      <c r="X468" s="45">
        <f>X453+X378+X348+X309+X240+X211+X168+X31+X137+X105+X65+X262</f>
        <v>444382.28820000001</v>
      </c>
      <c r="Y468" s="45">
        <f>Y453+Y378+Y348+Y309+Y240+Y211+Y168+Y31+Y137+Y105+Y65+Y262</f>
        <v>3428202.6701999996</v>
      </c>
      <c r="Z468" s="42"/>
      <c r="AA468" s="45">
        <f>AA453+AA378+AA348+AA309+AA240+AA211+AA168+AA31+AA137+AA105+AA65+AA262</f>
        <v>3847912.9070624993</v>
      </c>
      <c r="AB468" s="51">
        <f>AB453+AB378+AB348+AB309+AB240+AB211+AB168+AB31+AB137+AB105+AB65+AB262</f>
        <v>34</v>
      </c>
      <c r="AC468" s="45">
        <f>AC453+AC378+AC348+AC309+AC240+AC211+AC168+AC31+AC137+AC105+AC65+AC262</f>
        <v>2852181.2474999996</v>
      </c>
    </row>
    <row r="469" spans="1:29" s="26" customFormat="1" ht="17.850000000000001" customHeight="1" thickBot="1">
      <c r="A469" s="109"/>
      <c r="B469" s="303" t="s">
        <v>131</v>
      </c>
      <c r="C469" s="304"/>
      <c r="D469" s="304"/>
      <c r="E469" s="304"/>
      <c r="F469" s="304"/>
      <c r="G469" s="304"/>
      <c r="H469" s="74">
        <f>H463+H387+H353+H319+H246+H221+H178+H38+H142+H116+H71+H266</f>
        <v>65</v>
      </c>
      <c r="I469" s="58">
        <f>I463+I387+I353+I319+I246+I221+I178+I38+I142+I116+I71+I266</f>
        <v>3597269.1899999995</v>
      </c>
      <c r="J469" s="54"/>
      <c r="K469" s="58">
        <f>K463+K387+K353+K319+K246+K221+K178+K38+K142+K116+K71+K266</f>
        <v>6151330.3148999996</v>
      </c>
      <c r="L469" s="54"/>
      <c r="M469" s="58">
        <f>M463+M387+M353+M319+M246+M221+M178+M38+M142+M116+M71+M266</f>
        <v>331670.09519999998</v>
      </c>
      <c r="N469" s="54"/>
      <c r="O469" s="58">
        <f>O463+O387+O353+O319+O246+O221+O178+O38+O142+O116+O71+O266</f>
        <v>615133.03148999985</v>
      </c>
      <c r="P469" s="54"/>
      <c r="Q469" s="58">
        <f>Q463+Q387+Q353+Q319+Q246+Q221+Q178+Q38+Q142+Q116+Q71+Q266</f>
        <v>0</v>
      </c>
      <c r="R469" s="111"/>
      <c r="S469" s="58">
        <f>S463+S387+S353+S319+S246+S221+S178+S38+S142+S116+S71+S266</f>
        <v>0</v>
      </c>
      <c r="T469" s="54"/>
      <c r="U469" s="58">
        <f>U463+U387+U353+U319+U246+U221+U178+U38+U142+U116+U71+U266</f>
        <v>0</v>
      </c>
      <c r="V469" s="111"/>
      <c r="W469" s="58">
        <f>W463+W387+W353+W319+W246+W221+W178+W38+W142+W116+W71+W266</f>
        <v>76981.95</v>
      </c>
      <c r="X469" s="58">
        <f>X463+X387+X353+X319+X246+X221+X178+X38+X142+X116+X71+X266</f>
        <v>1023785.0766899999</v>
      </c>
      <c r="Y469" s="58">
        <f>Y463+Y387+Y353+Y319+Y246+Y221+Y178+Y38+Y142+Y116+Y71+Y266</f>
        <v>7175115.3915899973</v>
      </c>
      <c r="Z469" s="54"/>
      <c r="AA469" s="58">
        <f>AA463+AA387+AA353+AA319+AA246+AA221+AA178+AA38+AA142+AA116+AA71+AA266</f>
        <v>9208710.3877672497</v>
      </c>
      <c r="AB469" s="57">
        <f>AB463+AB387+AB353+AB319+AB246+AB221+AB178+AB38+AB142+AB116+AB71+AB266</f>
        <v>68</v>
      </c>
      <c r="AC469" s="58">
        <f>AC463+AC387+AC353+AC319+AC246+AC221+AC178+AC38+AC142+AC116+AC71+AC266</f>
        <v>6379670.6040999983</v>
      </c>
    </row>
    <row r="470" spans="1:29" s="26" customFormat="1" ht="15.75">
      <c r="C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</row>
    <row r="471" spans="1:29" s="26" customFormat="1" ht="15.75">
      <c r="C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</row>
    <row r="472" spans="1:29" s="71" customFormat="1" ht="18.75">
      <c r="A472" s="26"/>
      <c r="C472" s="113" t="s">
        <v>224</v>
      </c>
      <c r="H472" s="95"/>
      <c r="I472" s="114" t="s">
        <v>54</v>
      </c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</row>
    <row r="473" spans="1:29" s="71" customFormat="1" ht="18.75">
      <c r="A473" s="26"/>
      <c r="C473" s="113"/>
      <c r="H473" s="95"/>
      <c r="I473" s="114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</row>
    <row r="474" spans="1:29" s="71" customFormat="1" ht="18.75">
      <c r="A474" s="26"/>
      <c r="C474" s="113"/>
      <c r="H474" s="95"/>
      <c r="I474" s="114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</row>
    <row r="475" spans="1:29" s="71" customFormat="1" ht="18.75">
      <c r="A475" s="26"/>
      <c r="C475" s="113" t="s">
        <v>225</v>
      </c>
      <c r="H475" s="95"/>
      <c r="I475" s="114" t="s">
        <v>58</v>
      </c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</row>
    <row r="476" spans="1:29" s="26" customFormat="1" ht="15.75">
      <c r="C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</row>
    <row r="477" spans="1:29" s="26" customFormat="1" ht="15.75">
      <c r="C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</row>
    <row r="478" spans="1:29" s="26" customFormat="1" ht="15.75">
      <c r="C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</row>
    <row r="479" spans="1:29" s="26" customFormat="1" ht="15.75">
      <c r="C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</row>
    <row r="480" spans="1:29" s="26" customFormat="1" ht="15.75">
      <c r="C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</row>
    <row r="481" spans="1:29" s="26" customFormat="1" ht="15.75">
      <c r="C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</row>
    <row r="482" spans="1:29" s="26" customFormat="1" ht="15.75">
      <c r="C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</row>
    <row r="483" spans="1:29" s="26" customFormat="1" ht="15.75">
      <c r="C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</row>
    <row r="484" spans="1:29" s="26" customFormat="1" ht="15.75">
      <c r="C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</row>
    <row r="485" spans="1:29" s="26" customFormat="1" ht="15.75">
      <c r="C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</row>
    <row r="486" spans="1:29" s="26" customFormat="1" ht="15.75">
      <c r="C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</row>
    <row r="487" spans="1:29" s="26" customFormat="1" ht="15.75">
      <c r="C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</row>
    <row r="488" spans="1:29" s="26" customFormat="1" ht="15.75">
      <c r="C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</row>
    <row r="489" spans="1:29" s="26" customFormat="1" ht="15.75">
      <c r="C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</row>
    <row r="490" spans="1:29" s="26" customFormat="1" ht="15.75">
      <c r="C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</row>
    <row r="491" spans="1:29" s="26" customFormat="1" ht="15.75">
      <c r="C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</row>
    <row r="492" spans="1:29" s="26" customFormat="1" ht="15.75">
      <c r="C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</row>
    <row r="493" spans="1:29" s="26" customFormat="1" ht="15.75">
      <c r="C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</row>
    <row r="494" spans="1:29" s="26" customFormat="1" ht="15.75">
      <c r="C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</row>
    <row r="495" spans="1:29">
      <c r="A495" s="6"/>
      <c r="B495" s="6"/>
      <c r="C495" s="2"/>
      <c r="D495" s="6"/>
      <c r="E495" s="6"/>
      <c r="G495" s="6"/>
      <c r="H495" s="2"/>
      <c r="I495" s="2"/>
      <c r="R495" s="2"/>
      <c r="T495" s="2"/>
    </row>
    <row r="496" spans="1:29">
      <c r="A496" s="6"/>
      <c r="B496" s="6"/>
      <c r="C496" s="2"/>
      <c r="D496" s="6"/>
      <c r="E496" s="6"/>
      <c r="G496" s="6"/>
      <c r="H496" s="2"/>
      <c r="I496" s="2"/>
      <c r="R496" s="2"/>
      <c r="T496" s="2"/>
    </row>
    <row r="497" spans="1:29">
      <c r="A497" s="6"/>
      <c r="B497" s="6"/>
      <c r="C497" s="2"/>
      <c r="D497" s="6"/>
      <c r="E497" s="6"/>
      <c r="G497" s="6"/>
      <c r="H497" s="2"/>
      <c r="I497" s="2"/>
      <c r="R497" s="2"/>
      <c r="T497" s="2"/>
    </row>
    <row r="498" spans="1:29">
      <c r="A498" s="6"/>
      <c r="B498" s="6"/>
      <c r="C498" s="2"/>
      <c r="D498" s="6"/>
      <c r="E498" s="6"/>
      <c r="G498" s="6"/>
      <c r="H498" s="2"/>
      <c r="I498" s="2"/>
      <c r="R498" s="2"/>
      <c r="T498" s="2"/>
    </row>
    <row r="499" spans="1:29">
      <c r="A499" s="6"/>
      <c r="B499" s="6"/>
      <c r="C499" s="2"/>
      <c r="D499" s="6"/>
      <c r="E499" s="6"/>
      <c r="G499" s="6"/>
      <c r="H499" s="2"/>
      <c r="I499" s="2"/>
      <c r="R499" s="2"/>
      <c r="T499" s="2"/>
    </row>
    <row r="500" spans="1:29">
      <c r="A500" s="6"/>
      <c r="B500" s="6"/>
      <c r="C500" s="2"/>
      <c r="D500" s="6"/>
      <c r="E500" s="6"/>
      <c r="G500" s="6"/>
      <c r="H500" s="2"/>
      <c r="I500" s="2"/>
      <c r="R500" s="2"/>
      <c r="T500" s="2"/>
    </row>
    <row r="501" spans="1:29">
      <c r="A501" s="6"/>
      <c r="B501" s="6"/>
      <c r="C501" s="2"/>
      <c r="D501" s="6"/>
      <c r="E501" s="6"/>
      <c r="G501" s="6"/>
      <c r="H501" s="2"/>
      <c r="I501" s="2"/>
      <c r="R501" s="2"/>
      <c r="T501" s="2"/>
    </row>
    <row r="502" spans="1:29">
      <c r="A502" s="6"/>
      <c r="B502" s="6"/>
      <c r="C502" s="2"/>
      <c r="D502" s="6"/>
      <c r="E502" s="6"/>
      <c r="G502" s="6"/>
      <c r="H502" s="2"/>
      <c r="I502" s="2"/>
      <c r="R502" s="2"/>
      <c r="T502" s="2"/>
    </row>
    <row r="503" spans="1:29">
      <c r="A503" s="6"/>
      <c r="B503" s="6"/>
      <c r="C503" s="2"/>
      <c r="D503" s="6"/>
      <c r="E503" s="6"/>
      <c r="G503" s="6"/>
      <c r="H503" s="2"/>
      <c r="I503" s="2"/>
      <c r="R503" s="2"/>
      <c r="T503" s="2"/>
    </row>
    <row r="504" spans="1:29">
      <c r="A504" s="6"/>
      <c r="B504" s="6"/>
      <c r="C504" s="2"/>
      <c r="D504" s="6"/>
      <c r="E504" s="6"/>
      <c r="G504" s="6"/>
      <c r="H504" s="2"/>
      <c r="I504" s="2"/>
      <c r="R504" s="2"/>
      <c r="T504" s="2"/>
    </row>
    <row r="505" spans="1:29">
      <c r="A505" s="6"/>
      <c r="B505" s="6"/>
      <c r="C505" s="2"/>
      <c r="D505" s="6"/>
      <c r="E505" s="6"/>
      <c r="G505" s="6"/>
      <c r="H505" s="2"/>
      <c r="I505" s="2"/>
      <c r="R505" s="2"/>
      <c r="T505" s="2"/>
    </row>
    <row r="506" spans="1:29">
      <c r="A506" s="6"/>
      <c r="B506" s="6"/>
      <c r="C506" s="2"/>
      <c r="D506" s="6"/>
      <c r="E506" s="6"/>
      <c r="G506" s="6"/>
      <c r="H506" s="2"/>
      <c r="I506" s="2"/>
      <c r="R506" s="2"/>
      <c r="S506" s="6"/>
      <c r="T506" s="2"/>
      <c r="V506" s="6"/>
      <c r="W506" s="6"/>
      <c r="X506" s="6"/>
      <c r="Y506" s="6"/>
      <c r="AB506" s="6"/>
      <c r="AC506" s="6"/>
    </row>
    <row r="507" spans="1:29">
      <c r="A507" s="6"/>
      <c r="B507" s="6"/>
      <c r="C507" s="2"/>
      <c r="D507" s="6"/>
      <c r="E507" s="6"/>
      <c r="G507" s="6"/>
      <c r="H507" s="2"/>
      <c r="I507" s="2"/>
      <c r="R507" s="2"/>
      <c r="S507" s="6"/>
      <c r="T507" s="2"/>
      <c r="V507" s="6"/>
      <c r="W507" s="6"/>
      <c r="X507" s="6"/>
      <c r="Y507" s="6"/>
      <c r="AB507" s="6"/>
      <c r="AC507" s="6"/>
    </row>
    <row r="508" spans="1:29">
      <c r="A508" s="6"/>
      <c r="B508" s="6"/>
      <c r="C508" s="2"/>
      <c r="D508" s="6"/>
      <c r="E508" s="6"/>
      <c r="G508" s="6"/>
      <c r="H508" s="2"/>
      <c r="I508" s="2"/>
      <c r="R508" s="2"/>
      <c r="S508" s="6"/>
      <c r="T508" s="2"/>
      <c r="V508" s="6"/>
      <c r="W508" s="6"/>
      <c r="X508" s="6"/>
      <c r="Y508" s="6"/>
      <c r="AB508" s="6"/>
      <c r="AC508" s="6"/>
    </row>
    <row r="509" spans="1:29">
      <c r="A509" s="6"/>
      <c r="B509" s="6"/>
      <c r="C509" s="2"/>
      <c r="D509" s="6"/>
      <c r="E509" s="6"/>
      <c r="G509" s="6"/>
      <c r="H509" s="2"/>
      <c r="I509" s="2"/>
      <c r="R509" s="2"/>
      <c r="S509" s="6"/>
      <c r="T509" s="2"/>
      <c r="V509" s="6"/>
      <c r="W509" s="6"/>
      <c r="X509" s="6"/>
      <c r="Y509" s="6"/>
      <c r="AB509" s="6"/>
      <c r="AC509" s="6"/>
    </row>
    <row r="510" spans="1:29">
      <c r="A510" s="6"/>
      <c r="B510" s="6"/>
      <c r="C510" s="2"/>
      <c r="D510" s="6"/>
      <c r="E510" s="6"/>
      <c r="G510" s="6"/>
      <c r="H510" s="2"/>
      <c r="I510" s="2"/>
      <c r="R510" s="2"/>
      <c r="S510" s="6"/>
      <c r="T510" s="2"/>
      <c r="V510" s="6"/>
      <c r="W510" s="6"/>
      <c r="X510" s="6"/>
      <c r="Y510" s="6"/>
      <c r="AB510" s="6"/>
      <c r="AC510" s="6"/>
    </row>
    <row r="511" spans="1:29">
      <c r="A511" s="6"/>
      <c r="B511" s="6"/>
      <c r="C511" s="2"/>
      <c r="D511" s="6"/>
      <c r="E511" s="6"/>
      <c r="G511" s="6"/>
      <c r="H511" s="2"/>
      <c r="I511" s="2"/>
      <c r="R511" s="2"/>
      <c r="S511" s="6"/>
      <c r="T511" s="2"/>
      <c r="V511" s="6"/>
      <c r="W511" s="6"/>
      <c r="X511" s="6"/>
      <c r="Y511" s="6"/>
      <c r="AB511" s="6"/>
      <c r="AC511" s="6"/>
    </row>
    <row r="512" spans="1:29">
      <c r="A512" s="6"/>
      <c r="B512" s="6"/>
      <c r="C512" s="2"/>
      <c r="D512" s="6"/>
      <c r="E512" s="6"/>
      <c r="G512" s="6"/>
      <c r="H512" s="2"/>
      <c r="I512" s="2"/>
      <c r="R512" s="2"/>
      <c r="S512" s="6"/>
      <c r="T512" s="2"/>
      <c r="V512" s="6"/>
      <c r="W512" s="6"/>
      <c r="X512" s="6"/>
      <c r="Y512" s="6"/>
      <c r="AB512" s="6"/>
      <c r="AC512" s="6"/>
    </row>
    <row r="513" spans="3:27" s="6" customFormat="1">
      <c r="C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T513" s="2"/>
      <c r="U513" s="2"/>
      <c r="Z513" s="2"/>
      <c r="AA513" s="2"/>
    </row>
    <row r="514" spans="3:27" s="6" customFormat="1">
      <c r="C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T514" s="2"/>
      <c r="U514" s="2"/>
      <c r="Z514" s="2"/>
      <c r="AA514" s="2"/>
    </row>
    <row r="515" spans="3:27" s="6" customFormat="1">
      <c r="C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T515" s="2"/>
      <c r="U515" s="2"/>
      <c r="Z515" s="2"/>
      <c r="AA515" s="2"/>
    </row>
    <row r="516" spans="3:27" s="6" customFormat="1">
      <c r="C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T516" s="2"/>
      <c r="U516" s="2"/>
      <c r="Z516" s="2"/>
      <c r="AA516" s="2"/>
    </row>
    <row r="517" spans="3:27" s="6" customFormat="1">
      <c r="C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T517" s="2"/>
      <c r="U517" s="2"/>
      <c r="Z517" s="2"/>
      <c r="AA517" s="2"/>
    </row>
    <row r="518" spans="3:27" s="6" customFormat="1">
      <c r="C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T518" s="2"/>
      <c r="U518" s="2"/>
      <c r="Z518" s="2"/>
      <c r="AA518" s="2"/>
    </row>
    <row r="519" spans="3:27" s="6" customFormat="1">
      <c r="C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T519" s="2"/>
      <c r="U519" s="2"/>
      <c r="Z519" s="2"/>
      <c r="AA519" s="2"/>
    </row>
    <row r="520" spans="3:27" s="6" customFormat="1">
      <c r="C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T520" s="2"/>
      <c r="U520" s="2"/>
      <c r="Z520" s="2"/>
      <c r="AA520" s="2"/>
    </row>
    <row r="521" spans="3:27" s="6" customFormat="1">
      <c r="C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T521" s="2"/>
      <c r="U521" s="2"/>
      <c r="Z521" s="2"/>
      <c r="AA521" s="2"/>
    </row>
    <row r="522" spans="3:27" s="6" customFormat="1">
      <c r="C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T522" s="2"/>
      <c r="U522" s="2"/>
      <c r="Z522" s="2"/>
      <c r="AA522" s="2"/>
    </row>
    <row r="523" spans="3:27" s="6" customFormat="1">
      <c r="C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T523" s="2"/>
      <c r="U523" s="2"/>
      <c r="Z523" s="2"/>
      <c r="AA523" s="2"/>
    </row>
    <row r="524" spans="3:27" s="6" customFormat="1">
      <c r="C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T524" s="2"/>
      <c r="U524" s="2"/>
      <c r="Z524" s="2"/>
      <c r="AA524" s="2"/>
    </row>
    <row r="525" spans="3:27" s="6" customFormat="1">
      <c r="C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T525" s="2"/>
      <c r="U525" s="2"/>
      <c r="Z525" s="2"/>
      <c r="AA525" s="2"/>
    </row>
    <row r="526" spans="3:27" s="6" customFormat="1">
      <c r="C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T526" s="2"/>
      <c r="U526" s="2"/>
      <c r="Z526" s="2"/>
      <c r="AA526" s="2"/>
    </row>
    <row r="527" spans="3:27" s="6" customFormat="1">
      <c r="C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T527" s="2"/>
      <c r="U527" s="2"/>
      <c r="Z527" s="2"/>
      <c r="AA527" s="2"/>
    </row>
    <row r="528" spans="3:27" s="6" customFormat="1">
      <c r="C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T528" s="2"/>
      <c r="U528" s="2"/>
      <c r="Z528" s="2"/>
      <c r="AA528" s="2"/>
    </row>
    <row r="529" spans="3:27" s="6" customFormat="1">
      <c r="C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T529" s="2"/>
      <c r="U529" s="2"/>
      <c r="Z529" s="2"/>
      <c r="AA529" s="2"/>
    </row>
    <row r="530" spans="3:27" s="6" customFormat="1">
      <c r="C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T530" s="2"/>
      <c r="U530" s="2"/>
      <c r="Z530" s="2"/>
      <c r="AA530" s="2"/>
    </row>
    <row r="531" spans="3:27" s="6" customFormat="1">
      <c r="C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T531" s="2"/>
      <c r="U531" s="2"/>
      <c r="Z531" s="2"/>
      <c r="AA531" s="2"/>
    </row>
    <row r="532" spans="3:27" s="6" customFormat="1">
      <c r="C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T532" s="2"/>
      <c r="U532" s="2"/>
      <c r="Z532" s="2"/>
      <c r="AA532" s="2"/>
    </row>
    <row r="533" spans="3:27" s="6" customFormat="1">
      <c r="C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T533" s="2"/>
      <c r="U533" s="2"/>
      <c r="Z533" s="2"/>
      <c r="AA533" s="2"/>
    </row>
    <row r="534" spans="3:27" s="6" customFormat="1">
      <c r="C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T534" s="2"/>
      <c r="U534" s="2"/>
      <c r="Z534" s="2"/>
      <c r="AA534" s="2"/>
    </row>
    <row r="535" spans="3:27" s="6" customFormat="1">
      <c r="C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T535" s="2"/>
      <c r="U535" s="2"/>
      <c r="Z535" s="2"/>
      <c r="AA535" s="2"/>
    </row>
    <row r="536" spans="3:27" s="6" customFormat="1">
      <c r="C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T536" s="2"/>
      <c r="U536" s="2"/>
      <c r="Z536" s="2"/>
      <c r="AA536" s="2"/>
    </row>
    <row r="537" spans="3:27" s="6" customFormat="1">
      <c r="C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T537" s="2"/>
      <c r="U537" s="2"/>
      <c r="Z537" s="2"/>
      <c r="AA537" s="2"/>
    </row>
    <row r="538" spans="3:27" s="6" customFormat="1">
      <c r="C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T538" s="2"/>
      <c r="U538" s="2"/>
      <c r="Z538" s="2"/>
      <c r="AA538" s="2"/>
    </row>
    <row r="539" spans="3:27" s="6" customFormat="1">
      <c r="C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T539" s="2"/>
      <c r="U539" s="2"/>
      <c r="Z539" s="2"/>
      <c r="AA539" s="2"/>
    </row>
    <row r="540" spans="3:27" s="6" customFormat="1">
      <c r="C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T540" s="2"/>
      <c r="U540" s="2"/>
      <c r="Z540" s="2"/>
      <c r="AA540" s="2"/>
    </row>
    <row r="541" spans="3:27" s="6" customFormat="1">
      <c r="C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T541" s="2"/>
      <c r="U541" s="2"/>
      <c r="Z541" s="2"/>
      <c r="AA541" s="2"/>
    </row>
    <row r="542" spans="3:27" s="6" customFormat="1">
      <c r="C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T542" s="2"/>
      <c r="U542" s="2"/>
      <c r="Z542" s="2"/>
      <c r="AA542" s="2"/>
    </row>
    <row r="543" spans="3:27" s="6" customFormat="1">
      <c r="C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T543" s="2"/>
      <c r="U543" s="2"/>
      <c r="Z543" s="2"/>
      <c r="AA543" s="2"/>
    </row>
    <row r="544" spans="3:27" s="6" customFormat="1">
      <c r="C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T544" s="2"/>
      <c r="U544" s="2"/>
      <c r="Z544" s="2"/>
      <c r="AA544" s="2"/>
    </row>
    <row r="545" spans="3:27" s="6" customFormat="1">
      <c r="C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T545" s="2"/>
      <c r="U545" s="2"/>
      <c r="Z545" s="2"/>
      <c r="AA545" s="2"/>
    </row>
    <row r="546" spans="3:27" s="6" customFormat="1">
      <c r="C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T546" s="2"/>
      <c r="U546" s="2"/>
      <c r="Z546" s="2"/>
      <c r="AA546" s="2"/>
    </row>
    <row r="547" spans="3:27" s="6" customFormat="1">
      <c r="C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T547" s="2"/>
      <c r="U547" s="2"/>
      <c r="Z547" s="2"/>
      <c r="AA547" s="2"/>
    </row>
    <row r="548" spans="3:27" s="6" customFormat="1">
      <c r="C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T548" s="2"/>
      <c r="U548" s="2"/>
      <c r="Z548" s="2"/>
      <c r="AA548" s="2"/>
    </row>
    <row r="549" spans="3:27" s="6" customFormat="1">
      <c r="C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T549" s="2"/>
      <c r="U549" s="2"/>
      <c r="Z549" s="2"/>
      <c r="AA549" s="2"/>
    </row>
    <row r="550" spans="3:27" s="6" customFormat="1">
      <c r="C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T550" s="2"/>
      <c r="U550" s="2"/>
      <c r="Z550" s="2"/>
      <c r="AA550" s="2"/>
    </row>
    <row r="551" spans="3:27" s="6" customFormat="1">
      <c r="C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T551" s="2"/>
      <c r="U551" s="2"/>
      <c r="Z551" s="2"/>
      <c r="AA551" s="2"/>
    </row>
    <row r="552" spans="3:27" s="6" customFormat="1">
      <c r="C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T552" s="2"/>
      <c r="U552" s="2"/>
      <c r="Z552" s="2"/>
      <c r="AA552" s="2"/>
    </row>
    <row r="553" spans="3:27" s="6" customFormat="1">
      <c r="C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T553" s="2"/>
      <c r="U553" s="2"/>
      <c r="Z553" s="2"/>
      <c r="AA553" s="2"/>
    </row>
    <row r="554" spans="3:27" s="6" customFormat="1">
      <c r="C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T554" s="2"/>
      <c r="U554" s="2"/>
      <c r="Z554" s="2"/>
      <c r="AA554" s="2"/>
    </row>
    <row r="555" spans="3:27" s="6" customFormat="1">
      <c r="C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T555" s="2"/>
      <c r="U555" s="2"/>
      <c r="Z555" s="2"/>
      <c r="AA555" s="2"/>
    </row>
    <row r="556" spans="3:27" s="6" customFormat="1">
      <c r="C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T556" s="2"/>
      <c r="U556" s="2"/>
      <c r="Z556" s="2"/>
      <c r="AA556" s="2"/>
    </row>
    <row r="557" spans="3:27" s="6" customFormat="1">
      <c r="C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T557" s="2"/>
      <c r="U557" s="2"/>
      <c r="Z557" s="2"/>
      <c r="AA557" s="2"/>
    </row>
    <row r="558" spans="3:27" s="6" customFormat="1">
      <c r="C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T558" s="2"/>
      <c r="U558" s="2"/>
      <c r="Z558" s="2"/>
      <c r="AA558" s="2"/>
    </row>
    <row r="559" spans="3:27" s="6" customFormat="1">
      <c r="C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T559" s="2"/>
      <c r="U559" s="2"/>
      <c r="Z559" s="2"/>
      <c r="AA559" s="2"/>
    </row>
    <row r="560" spans="3:27" s="6" customFormat="1">
      <c r="C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T560" s="2"/>
      <c r="U560" s="2"/>
      <c r="Z560" s="2"/>
      <c r="AA560" s="2"/>
    </row>
    <row r="561" spans="3:27" s="6" customFormat="1">
      <c r="C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T561" s="2"/>
      <c r="U561" s="2"/>
      <c r="Z561" s="2"/>
      <c r="AA561" s="2"/>
    </row>
    <row r="562" spans="3:27" s="6" customFormat="1">
      <c r="C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T562" s="2"/>
      <c r="U562" s="2"/>
      <c r="Z562" s="2"/>
      <c r="AA562" s="2"/>
    </row>
    <row r="563" spans="3:27" s="6" customFormat="1">
      <c r="C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T563" s="2"/>
      <c r="U563" s="2"/>
      <c r="Z563" s="2"/>
      <c r="AA563" s="2"/>
    </row>
    <row r="564" spans="3:27" s="6" customFormat="1">
      <c r="C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T564" s="2"/>
      <c r="U564" s="2"/>
      <c r="Z564" s="2"/>
      <c r="AA564" s="2"/>
    </row>
    <row r="565" spans="3:27" s="6" customFormat="1">
      <c r="C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T565" s="2"/>
      <c r="U565" s="2"/>
      <c r="Z565" s="2"/>
      <c r="AA565" s="2"/>
    </row>
    <row r="566" spans="3:27" s="6" customFormat="1">
      <c r="C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T566" s="2"/>
      <c r="U566" s="2"/>
      <c r="Z566" s="2"/>
      <c r="AA566" s="2"/>
    </row>
    <row r="567" spans="3:27" s="6" customFormat="1">
      <c r="C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T567" s="2"/>
      <c r="U567" s="2"/>
      <c r="Z567" s="2"/>
      <c r="AA567" s="2"/>
    </row>
    <row r="568" spans="3:27" s="6" customFormat="1">
      <c r="C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T568" s="2"/>
      <c r="U568" s="2"/>
      <c r="Z568" s="2"/>
      <c r="AA568" s="2"/>
    </row>
    <row r="569" spans="3:27" s="6" customFormat="1">
      <c r="C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T569" s="2"/>
      <c r="U569" s="2"/>
      <c r="Z569" s="2"/>
      <c r="AA569" s="2"/>
    </row>
    <row r="570" spans="3:27" s="6" customFormat="1">
      <c r="C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T570" s="2"/>
      <c r="U570" s="2"/>
      <c r="Z570" s="2"/>
      <c r="AA570" s="2"/>
    </row>
    <row r="571" spans="3:27" s="6" customFormat="1">
      <c r="C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T571" s="2"/>
      <c r="U571" s="2"/>
      <c r="Z571" s="2"/>
      <c r="AA571" s="2"/>
    </row>
    <row r="572" spans="3:27" s="6" customFormat="1">
      <c r="C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T572" s="2"/>
      <c r="U572" s="2"/>
      <c r="Z572" s="2"/>
      <c r="AA572" s="2"/>
    </row>
    <row r="573" spans="3:27" s="6" customFormat="1">
      <c r="C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T573" s="2"/>
      <c r="U573" s="2"/>
      <c r="Z573" s="2"/>
      <c r="AA573" s="2"/>
    </row>
    <row r="574" spans="3:27" s="6" customFormat="1">
      <c r="C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T574" s="2"/>
      <c r="U574" s="2"/>
      <c r="Z574" s="2"/>
      <c r="AA574" s="2"/>
    </row>
    <row r="575" spans="3:27" s="6" customFormat="1">
      <c r="C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T575" s="2"/>
      <c r="U575" s="2"/>
      <c r="Z575" s="2"/>
      <c r="AA575" s="2"/>
    </row>
    <row r="576" spans="3:27" s="6" customFormat="1">
      <c r="C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T576" s="2"/>
      <c r="U576" s="2"/>
      <c r="Z576" s="2"/>
      <c r="AA576" s="2"/>
    </row>
    <row r="577" spans="3:27" s="6" customFormat="1">
      <c r="C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T577" s="2"/>
      <c r="U577" s="2"/>
      <c r="Z577" s="2"/>
      <c r="AA577" s="2"/>
    </row>
    <row r="578" spans="3:27" s="6" customFormat="1">
      <c r="C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T578" s="2"/>
      <c r="U578" s="2"/>
      <c r="Z578" s="2"/>
      <c r="AA578" s="2"/>
    </row>
    <row r="579" spans="3:27" s="6" customFormat="1">
      <c r="C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T579" s="2"/>
      <c r="U579" s="2"/>
      <c r="Z579" s="2"/>
      <c r="AA579" s="2"/>
    </row>
    <row r="580" spans="3:27" s="6" customFormat="1">
      <c r="C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T580" s="2"/>
      <c r="U580" s="2"/>
      <c r="Z580" s="2"/>
      <c r="AA580" s="2"/>
    </row>
    <row r="581" spans="3:27" s="6" customFormat="1">
      <c r="C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T581" s="2"/>
      <c r="U581" s="2"/>
      <c r="Z581" s="2"/>
      <c r="AA581" s="2"/>
    </row>
    <row r="582" spans="3:27" s="6" customFormat="1">
      <c r="C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T582" s="2"/>
      <c r="U582" s="2"/>
      <c r="Z582" s="2"/>
      <c r="AA582" s="2"/>
    </row>
    <row r="583" spans="3:27" s="6" customFormat="1">
      <c r="C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T583" s="2"/>
      <c r="U583" s="2"/>
      <c r="Z583" s="2"/>
      <c r="AA583" s="2"/>
    </row>
    <row r="584" spans="3:27" s="6" customFormat="1">
      <c r="C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T584" s="2"/>
      <c r="U584" s="2"/>
      <c r="Z584" s="2"/>
      <c r="AA584" s="2"/>
    </row>
    <row r="585" spans="3:27" s="6" customFormat="1">
      <c r="C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T585" s="2"/>
      <c r="U585" s="2"/>
      <c r="Z585" s="2"/>
      <c r="AA585" s="2"/>
    </row>
    <row r="586" spans="3:27" s="6" customFormat="1">
      <c r="C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T586" s="2"/>
      <c r="U586" s="2"/>
      <c r="Z586" s="2"/>
      <c r="AA586" s="2"/>
    </row>
    <row r="587" spans="3:27" s="6" customFormat="1">
      <c r="C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T587" s="2"/>
      <c r="U587" s="2"/>
      <c r="Z587" s="2"/>
      <c r="AA587" s="2"/>
    </row>
    <row r="588" spans="3:27" s="6" customFormat="1">
      <c r="C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T588" s="2"/>
      <c r="U588" s="2"/>
      <c r="Z588" s="2"/>
      <c r="AA588" s="2"/>
    </row>
    <row r="589" spans="3:27" s="6" customFormat="1">
      <c r="C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T589" s="2"/>
      <c r="U589" s="2"/>
      <c r="Z589" s="2"/>
      <c r="AA589" s="2"/>
    </row>
    <row r="590" spans="3:27" s="6" customFormat="1">
      <c r="C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T590" s="2"/>
      <c r="U590" s="2"/>
      <c r="Z590" s="2"/>
      <c r="AA590" s="2"/>
    </row>
    <row r="591" spans="3:27" s="6" customFormat="1">
      <c r="C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T591" s="2"/>
      <c r="U591" s="2"/>
      <c r="Z591" s="2"/>
      <c r="AA591" s="2"/>
    </row>
    <row r="592" spans="3:27" s="6" customFormat="1">
      <c r="C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T592" s="2"/>
      <c r="U592" s="2"/>
      <c r="Z592" s="2"/>
      <c r="AA592" s="2"/>
    </row>
    <row r="593" spans="3:27" s="6" customFormat="1">
      <c r="C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T593" s="2"/>
      <c r="U593" s="2"/>
      <c r="Z593" s="2"/>
      <c r="AA593" s="2"/>
    </row>
    <row r="594" spans="3:27" s="6" customFormat="1">
      <c r="C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T594" s="2"/>
      <c r="U594" s="2"/>
      <c r="Z594" s="2"/>
      <c r="AA594" s="2"/>
    </row>
    <row r="595" spans="3:27" s="6" customFormat="1">
      <c r="C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T595" s="2"/>
      <c r="U595" s="2"/>
      <c r="Z595" s="2"/>
      <c r="AA595" s="2"/>
    </row>
  </sheetData>
  <mergeCells count="104">
    <mergeCell ref="A321:AC321"/>
    <mergeCell ref="A355:AC355"/>
    <mergeCell ref="A356:AC356"/>
    <mergeCell ref="A357:AC357"/>
    <mergeCell ref="A363:AC363"/>
    <mergeCell ref="A375:AC375"/>
    <mergeCell ref="A379:AC379"/>
    <mergeCell ref="A322:AC322"/>
    <mergeCell ref="A323:AC323"/>
    <mergeCell ref="A328:AC328"/>
    <mergeCell ref="A342:AC342"/>
    <mergeCell ref="A349:AC349"/>
    <mergeCell ref="B465:G465"/>
    <mergeCell ref="B466:G466"/>
    <mergeCell ref="B467:G467"/>
    <mergeCell ref="B468:G468"/>
    <mergeCell ref="B469:G469"/>
    <mergeCell ref="A389:AC389"/>
    <mergeCell ref="A390:AC390"/>
    <mergeCell ref="A391:AC391"/>
    <mergeCell ref="A404:AC404"/>
    <mergeCell ref="A444:AC444"/>
    <mergeCell ref="A454:AC454"/>
    <mergeCell ref="A207:AC207"/>
    <mergeCell ref="A212:AC212"/>
    <mergeCell ref="A223:AC223"/>
    <mergeCell ref="A224:AC224"/>
    <mergeCell ref="A225:AC225"/>
    <mergeCell ref="A228:AC228"/>
    <mergeCell ref="A181:AC181"/>
    <mergeCell ref="A182:AC182"/>
    <mergeCell ref="A190:AC190"/>
    <mergeCell ref="A263:AC263"/>
    <mergeCell ref="A268:AC268"/>
    <mergeCell ref="A270:AC270"/>
    <mergeCell ref="A277:AC277"/>
    <mergeCell ref="A300:AC300"/>
    <mergeCell ref="A310:AC310"/>
    <mergeCell ref="A237:AC237"/>
    <mergeCell ref="A241:AC241"/>
    <mergeCell ref="A248:AC248"/>
    <mergeCell ref="A249:AC249"/>
    <mergeCell ref="A250:AC250"/>
    <mergeCell ref="A259:AC259"/>
    <mergeCell ref="A269:AC269"/>
    <mergeCell ref="A11:AC11"/>
    <mergeCell ref="A151:AC151"/>
    <mergeCell ref="A164:AC164"/>
    <mergeCell ref="A169:AC169"/>
    <mergeCell ref="A180:AC180"/>
    <mergeCell ref="A15:AC15"/>
    <mergeCell ref="A27:AC27"/>
    <mergeCell ref="A32:AC32"/>
    <mergeCell ref="A40:AC40"/>
    <mergeCell ref="A145:AC145"/>
    <mergeCell ref="A146:AC146"/>
    <mergeCell ref="A125:AC125"/>
    <mergeCell ref="A134:AC134"/>
    <mergeCell ref="A138:AC138"/>
    <mergeCell ref="A144:AC144"/>
    <mergeCell ref="A79:AC79"/>
    <mergeCell ref="A95:AC95"/>
    <mergeCell ref="A106:AC106"/>
    <mergeCell ref="A118:AC118"/>
    <mergeCell ref="A119:AC119"/>
    <mergeCell ref="A120:AC120"/>
    <mergeCell ref="A46:AC46"/>
    <mergeCell ref="A60:AC60"/>
    <mergeCell ref="X1:AC1"/>
    <mergeCell ref="A66:AC66"/>
    <mergeCell ref="A73:AC73"/>
    <mergeCell ref="A74:AC74"/>
    <mergeCell ref="A75:AC75"/>
    <mergeCell ref="A41:AC41"/>
    <mergeCell ref="A42:AC42"/>
    <mergeCell ref="K7:K8"/>
    <mergeCell ref="L7:M7"/>
    <mergeCell ref="N7:O7"/>
    <mergeCell ref="P7:Q7"/>
    <mergeCell ref="R7:S7"/>
    <mergeCell ref="H5:H8"/>
    <mergeCell ref="J5:AA5"/>
    <mergeCell ref="AB5:AC6"/>
    <mergeCell ref="I6:K6"/>
    <mergeCell ref="L6:X6"/>
    <mergeCell ref="Y6:Y8"/>
    <mergeCell ref="Z6:Z8"/>
    <mergeCell ref="AA6:AA8"/>
    <mergeCell ref="I7:I8"/>
    <mergeCell ref="J7:J8"/>
    <mergeCell ref="A10:AC10"/>
    <mergeCell ref="A3:AC3"/>
    <mergeCell ref="X7:X8"/>
    <mergeCell ref="AB7:AB8"/>
    <mergeCell ref="AC7:AC8"/>
    <mergeCell ref="T7:U7"/>
    <mergeCell ref="A5:A8"/>
    <mergeCell ref="B5:B8"/>
    <mergeCell ref="C5:C8"/>
    <mergeCell ref="D5:D8"/>
    <mergeCell ref="E5:E8"/>
    <mergeCell ref="F5:F8"/>
    <mergeCell ref="G5:G8"/>
    <mergeCell ref="V7:W7"/>
  </mergeCells>
  <phoneticPr fontId="22" type="noConversion"/>
  <pageMargins left="0.39370078740157483" right="0.39370078740157483" top="0.98425196850393704" bottom="0.59055118110236227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X354"/>
  <sheetViews>
    <sheetView topLeftCell="A91" zoomScale="80" zoomScaleNormal="80" zoomScaleSheetLayoutView="70" workbookViewId="0">
      <selection activeCell="AD1" sqref="AD1:AT1048576"/>
    </sheetView>
  </sheetViews>
  <sheetFormatPr defaultColWidth="9.140625" defaultRowHeight="12.75"/>
  <cols>
    <col min="1" max="1" width="4.140625" style="2" customWidth="1"/>
    <col min="2" max="2" width="33.85546875" style="3" customWidth="1"/>
    <col min="3" max="3" width="10.140625" style="4" customWidth="1"/>
    <col min="4" max="4" width="8.5703125" style="2" customWidth="1"/>
    <col min="5" max="5" width="5.5703125" style="5" customWidth="1"/>
    <col min="6" max="6" width="8.7109375" style="6" customWidth="1"/>
    <col min="7" max="7" width="7" style="3" customWidth="1"/>
    <col min="8" max="8" width="11.42578125" style="7" customWidth="1"/>
    <col min="9" max="9" width="14" style="7" customWidth="1"/>
    <col min="10" max="10" width="10.85546875" style="2" customWidth="1"/>
    <col min="11" max="11" width="14.140625" style="2" customWidth="1"/>
    <col min="12" max="12" width="5.85546875" style="2" customWidth="1"/>
    <col min="13" max="13" width="11.85546875" style="2" customWidth="1"/>
    <col min="14" max="14" width="5" style="2" customWidth="1"/>
    <col min="15" max="15" width="9.42578125" style="2" customWidth="1"/>
    <col min="16" max="16" width="5.85546875" style="4" customWidth="1"/>
    <col min="17" max="17" width="9.5703125" style="2" customWidth="1"/>
    <col min="18" max="18" width="5.85546875" style="4" customWidth="1"/>
    <col min="19" max="19" width="10.5703125" style="2" customWidth="1"/>
    <col min="20" max="20" width="5.7109375" style="2" customWidth="1"/>
    <col min="21" max="21" width="10.140625" style="2" customWidth="1"/>
    <col min="22" max="22" width="5.7109375" style="2" customWidth="1"/>
    <col min="23" max="23" width="10.140625" style="2" customWidth="1"/>
    <col min="24" max="24" width="12.28515625" style="2" customWidth="1"/>
    <col min="25" max="26" width="13.140625" style="2" customWidth="1"/>
    <col min="27" max="27" width="12" style="2" customWidth="1"/>
    <col min="28" max="28" width="8.5703125" style="2" customWidth="1"/>
    <col min="29" max="29" width="12.42578125" style="2" customWidth="1"/>
    <col min="30" max="16384" width="9.140625" style="6"/>
  </cols>
  <sheetData>
    <row r="1" spans="1:50" ht="70.5" customHeight="1">
      <c r="X1" s="256" t="s">
        <v>585</v>
      </c>
      <c r="Y1" s="256"/>
      <c r="Z1" s="256"/>
      <c r="AA1" s="256"/>
      <c r="AB1" s="256"/>
      <c r="AC1" s="256"/>
    </row>
    <row r="2" spans="1:50" ht="15.75">
      <c r="H2" s="10"/>
      <c r="I2" s="10"/>
      <c r="J2" s="10"/>
      <c r="K2" s="10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50" ht="24.75" customHeight="1">
      <c r="A3" s="285" t="s">
        <v>574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</row>
    <row r="4" spans="1:50" ht="15" thickBot="1">
      <c r="A4" s="115"/>
      <c r="B4" s="116"/>
      <c r="C4" s="117"/>
      <c r="D4" s="115"/>
      <c r="E4" s="118"/>
      <c r="F4" s="119"/>
      <c r="G4" s="116"/>
      <c r="H4" s="120"/>
      <c r="I4" s="120"/>
      <c r="J4" s="115"/>
      <c r="K4" s="115"/>
      <c r="L4" s="115"/>
      <c r="M4" s="115"/>
      <c r="N4" s="121"/>
      <c r="O4" s="121"/>
      <c r="P4" s="117"/>
      <c r="Q4" s="115"/>
      <c r="R4" s="117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50" ht="15.75" customHeight="1">
      <c r="A5" s="244" t="s">
        <v>0</v>
      </c>
      <c r="B5" s="247" t="s">
        <v>1</v>
      </c>
      <c r="C5" s="250" t="s">
        <v>553</v>
      </c>
      <c r="D5" s="247" t="s">
        <v>504</v>
      </c>
      <c r="E5" s="253" t="s">
        <v>554</v>
      </c>
      <c r="F5" s="250" t="s">
        <v>2</v>
      </c>
      <c r="G5" s="250" t="s">
        <v>3</v>
      </c>
      <c r="H5" s="272" t="s">
        <v>228</v>
      </c>
      <c r="I5" s="17"/>
      <c r="J5" s="276" t="s">
        <v>392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7"/>
      <c r="AB5" s="250" t="s">
        <v>4</v>
      </c>
      <c r="AC5" s="27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" customHeight="1">
      <c r="A6" s="245"/>
      <c r="B6" s="248"/>
      <c r="C6" s="251"/>
      <c r="D6" s="248"/>
      <c r="E6" s="254"/>
      <c r="F6" s="251"/>
      <c r="G6" s="251"/>
      <c r="H6" s="273"/>
      <c r="I6" s="236" t="s">
        <v>242</v>
      </c>
      <c r="J6" s="236"/>
      <c r="K6" s="236"/>
      <c r="L6" s="236" t="s">
        <v>510</v>
      </c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 t="s">
        <v>394</v>
      </c>
      <c r="Z6" s="236" t="s">
        <v>390</v>
      </c>
      <c r="AA6" s="236" t="s">
        <v>511</v>
      </c>
      <c r="AB6" s="238"/>
      <c r="AC6" s="240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46.15" customHeight="1">
      <c r="A7" s="245"/>
      <c r="B7" s="248"/>
      <c r="C7" s="251"/>
      <c r="D7" s="248"/>
      <c r="E7" s="254"/>
      <c r="F7" s="251"/>
      <c r="G7" s="251"/>
      <c r="H7" s="274"/>
      <c r="I7" s="279" t="s">
        <v>243</v>
      </c>
      <c r="J7" s="252" t="s">
        <v>503</v>
      </c>
      <c r="K7" s="271" t="s">
        <v>238</v>
      </c>
      <c r="L7" s="243" t="s">
        <v>226</v>
      </c>
      <c r="M7" s="330"/>
      <c r="N7" s="242" t="s">
        <v>389</v>
      </c>
      <c r="O7" s="243"/>
      <c r="P7" s="242" t="s">
        <v>6</v>
      </c>
      <c r="Q7" s="243"/>
      <c r="R7" s="242" t="s">
        <v>434</v>
      </c>
      <c r="S7" s="243"/>
      <c r="T7" s="242" t="s">
        <v>400</v>
      </c>
      <c r="U7" s="243"/>
      <c r="V7" s="326" t="s">
        <v>520</v>
      </c>
      <c r="W7" s="326"/>
      <c r="X7" s="271" t="s">
        <v>227</v>
      </c>
      <c r="Y7" s="236"/>
      <c r="Z7" s="236"/>
      <c r="AA7" s="236"/>
      <c r="AB7" s="238" t="s">
        <v>9</v>
      </c>
      <c r="AC7" s="240" t="s">
        <v>10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30.75" customHeight="1">
      <c r="A8" s="245"/>
      <c r="B8" s="248"/>
      <c r="C8" s="251"/>
      <c r="D8" s="248"/>
      <c r="E8" s="254"/>
      <c r="F8" s="251"/>
      <c r="G8" s="251"/>
      <c r="H8" s="274"/>
      <c r="I8" s="331"/>
      <c r="J8" s="322"/>
      <c r="K8" s="236"/>
      <c r="L8" s="19" t="s">
        <v>239</v>
      </c>
      <c r="M8" s="19" t="s">
        <v>12</v>
      </c>
      <c r="N8" s="19" t="s">
        <v>13</v>
      </c>
      <c r="O8" s="19" t="s">
        <v>12</v>
      </c>
      <c r="P8" s="19" t="s">
        <v>13</v>
      </c>
      <c r="Q8" s="19" t="s">
        <v>12</v>
      </c>
      <c r="R8" s="19" t="s">
        <v>13</v>
      </c>
      <c r="S8" s="19" t="s">
        <v>12</v>
      </c>
      <c r="T8" s="19" t="s">
        <v>13</v>
      </c>
      <c r="U8" s="19" t="s">
        <v>12</v>
      </c>
      <c r="V8" s="19" t="s">
        <v>13</v>
      </c>
      <c r="W8" s="19" t="s">
        <v>12</v>
      </c>
      <c r="X8" s="236"/>
      <c r="Y8" s="236"/>
      <c r="Z8" s="236"/>
      <c r="AA8" s="236"/>
      <c r="AB8" s="238"/>
      <c r="AC8" s="240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s="25" customFormat="1" thickBot="1">
      <c r="A9" s="122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3">
        <v>13</v>
      </c>
      <c r="N9" s="123">
        <v>14</v>
      </c>
      <c r="O9" s="123">
        <v>15</v>
      </c>
      <c r="P9" s="123">
        <v>16</v>
      </c>
      <c r="Q9" s="123">
        <v>17</v>
      </c>
      <c r="R9" s="123">
        <v>18</v>
      </c>
      <c r="S9" s="123">
        <v>19</v>
      </c>
      <c r="T9" s="123">
        <v>20</v>
      </c>
      <c r="U9" s="123">
        <v>21</v>
      </c>
      <c r="V9" s="123">
        <v>22</v>
      </c>
      <c r="W9" s="123">
        <v>23</v>
      </c>
      <c r="X9" s="123">
        <v>24</v>
      </c>
      <c r="Y9" s="124">
        <v>25</v>
      </c>
      <c r="Z9" s="123">
        <v>26</v>
      </c>
      <c r="AA9" s="123">
        <v>27</v>
      </c>
      <c r="AB9" s="123">
        <v>28</v>
      </c>
      <c r="AC9" s="125">
        <v>29</v>
      </c>
    </row>
    <row r="10" spans="1:50" s="25" customFormat="1" ht="18" customHeight="1">
      <c r="A10" s="323" t="s">
        <v>282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5"/>
    </row>
    <row r="11" spans="1:50" s="26" customFormat="1" ht="18" customHeight="1">
      <c r="A11" s="268" t="s">
        <v>152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70"/>
    </row>
    <row r="12" spans="1:50" s="26" customFormat="1" ht="18" customHeight="1">
      <c r="A12" s="268" t="s">
        <v>14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70"/>
    </row>
    <row r="13" spans="1:50" s="26" customFormat="1" ht="18" customHeight="1">
      <c r="A13" s="28">
        <v>1</v>
      </c>
      <c r="B13" s="29" t="s">
        <v>488</v>
      </c>
      <c r="C13" s="30" t="s">
        <v>19</v>
      </c>
      <c r="D13" s="30" t="s">
        <v>20</v>
      </c>
      <c r="E13" s="32" t="s">
        <v>18</v>
      </c>
      <c r="F13" s="30">
        <v>17697</v>
      </c>
      <c r="G13" s="30">
        <v>5.99</v>
      </c>
      <c r="H13" s="38">
        <v>1</v>
      </c>
      <c r="I13" s="32">
        <f t="shared" ref="I13:I20" si="0">F13*G13*H13</f>
        <v>106005.03</v>
      </c>
      <c r="J13" s="34">
        <v>3.42</v>
      </c>
      <c r="K13" s="32">
        <f t="shared" ref="K13:K20" si="1">I13*J13</f>
        <v>362537.20259999996</v>
      </c>
      <c r="L13" s="32">
        <v>10</v>
      </c>
      <c r="M13" s="32">
        <f t="shared" ref="M13:M20" si="2">K13*L13/100</f>
        <v>36253.720259999995</v>
      </c>
      <c r="N13" s="32"/>
      <c r="O13" s="30"/>
      <c r="P13" s="30"/>
      <c r="Q13" s="30"/>
      <c r="R13" s="30"/>
      <c r="S13" s="30"/>
      <c r="T13" s="30"/>
      <c r="U13" s="30"/>
      <c r="V13" s="30"/>
      <c r="W13" s="30"/>
      <c r="X13" s="32">
        <f>M13+O13+Q13+S13+U13+W13</f>
        <v>36253.720259999995</v>
      </c>
      <c r="Y13" s="32">
        <f t="shared" ref="Y13:Y20" si="3">K13+X13</f>
        <v>398790.92285999993</v>
      </c>
      <c r="Z13" s="30"/>
      <c r="AA13" s="32">
        <f t="shared" ref="AA13:AA20" si="4">Y13</f>
        <v>398790.92285999993</v>
      </c>
      <c r="AB13" s="39">
        <v>1</v>
      </c>
      <c r="AC13" s="40">
        <f>K13*AB13</f>
        <v>362537.20259999996</v>
      </c>
    </row>
    <row r="14" spans="1:50" s="26" customFormat="1" ht="18" customHeight="1">
      <c r="A14" s="28">
        <v>2</v>
      </c>
      <c r="B14" s="29" t="s">
        <v>604</v>
      </c>
      <c r="C14" s="30" t="s">
        <v>21</v>
      </c>
      <c r="D14" s="30">
        <v>0.4</v>
      </c>
      <c r="E14" s="32"/>
      <c r="F14" s="30">
        <v>17697</v>
      </c>
      <c r="G14" s="30">
        <v>4.13</v>
      </c>
      <c r="H14" s="38">
        <v>0.5</v>
      </c>
      <c r="I14" s="32">
        <f t="shared" si="0"/>
        <v>36544.305</v>
      </c>
      <c r="J14" s="34">
        <v>3.42</v>
      </c>
      <c r="K14" s="32">
        <f t="shared" si="1"/>
        <v>124981.52309999999</v>
      </c>
      <c r="L14" s="32">
        <v>10</v>
      </c>
      <c r="M14" s="32">
        <f>K14*L14/100</f>
        <v>12498.152309999999</v>
      </c>
      <c r="N14" s="32"/>
      <c r="O14" s="30"/>
      <c r="P14" s="30"/>
      <c r="Q14" s="30"/>
      <c r="R14" s="30"/>
      <c r="S14" s="30"/>
      <c r="T14" s="30"/>
      <c r="U14" s="30"/>
      <c r="V14" s="30"/>
      <c r="W14" s="30"/>
      <c r="X14" s="32">
        <f t="shared" ref="X14:X20" si="5">M14+O14+Q14+S14+U14+W14</f>
        <v>12498.152309999999</v>
      </c>
      <c r="Y14" s="32">
        <f>K14+X14</f>
        <v>137479.67541</v>
      </c>
      <c r="Z14" s="30"/>
      <c r="AA14" s="32">
        <f>Y14</f>
        <v>137479.67541</v>
      </c>
      <c r="AB14" s="39"/>
      <c r="AC14" s="40"/>
    </row>
    <row r="15" spans="1:50" s="26" customFormat="1" ht="18" customHeight="1">
      <c r="A15" s="28">
        <v>3</v>
      </c>
      <c r="B15" s="29" t="s">
        <v>604</v>
      </c>
      <c r="C15" s="30" t="s">
        <v>21</v>
      </c>
      <c r="D15" s="30">
        <v>2.2999999999999998</v>
      </c>
      <c r="E15" s="32"/>
      <c r="F15" s="30">
        <v>17697</v>
      </c>
      <c r="G15" s="30">
        <v>4.21</v>
      </c>
      <c r="H15" s="38">
        <v>0.5</v>
      </c>
      <c r="I15" s="32">
        <f t="shared" si="0"/>
        <v>37252.184999999998</v>
      </c>
      <c r="J15" s="34">
        <v>3.42</v>
      </c>
      <c r="K15" s="32">
        <f t="shared" si="1"/>
        <v>127402.47269999998</v>
      </c>
      <c r="L15" s="32">
        <v>10</v>
      </c>
      <c r="M15" s="32">
        <f t="shared" si="2"/>
        <v>12740.24727</v>
      </c>
      <c r="N15" s="32"/>
      <c r="O15" s="30"/>
      <c r="P15" s="30"/>
      <c r="Q15" s="30"/>
      <c r="R15" s="30"/>
      <c r="S15" s="30"/>
      <c r="T15" s="30"/>
      <c r="U15" s="30"/>
      <c r="V15" s="30"/>
      <c r="W15" s="30"/>
      <c r="X15" s="32">
        <f t="shared" si="5"/>
        <v>12740.24727</v>
      </c>
      <c r="Y15" s="32">
        <f t="shared" si="3"/>
        <v>140142.71996999998</v>
      </c>
      <c r="Z15" s="30"/>
      <c r="AA15" s="32">
        <f t="shared" si="4"/>
        <v>140142.71996999998</v>
      </c>
      <c r="AB15" s="35"/>
      <c r="AC15" s="40"/>
    </row>
    <row r="16" spans="1:50" s="26" customFormat="1" ht="18" customHeight="1">
      <c r="A16" s="28">
        <v>4</v>
      </c>
      <c r="B16" s="29" t="s">
        <v>604</v>
      </c>
      <c r="C16" s="30" t="s">
        <v>21</v>
      </c>
      <c r="D16" s="31">
        <v>5.4</v>
      </c>
      <c r="E16" s="32"/>
      <c r="F16" s="30">
        <v>17697</v>
      </c>
      <c r="G16" s="30">
        <v>4.26</v>
      </c>
      <c r="H16" s="38">
        <v>0.5</v>
      </c>
      <c r="I16" s="32">
        <f t="shared" si="0"/>
        <v>37694.61</v>
      </c>
      <c r="J16" s="34">
        <v>3.42</v>
      </c>
      <c r="K16" s="32">
        <f t="shared" si="1"/>
        <v>128915.5662</v>
      </c>
      <c r="L16" s="32">
        <v>10</v>
      </c>
      <c r="M16" s="32">
        <f t="shared" si="2"/>
        <v>12891.556619999999</v>
      </c>
      <c r="N16" s="32"/>
      <c r="O16" s="30"/>
      <c r="P16" s="30"/>
      <c r="Q16" s="30"/>
      <c r="R16" s="30"/>
      <c r="S16" s="30"/>
      <c r="T16" s="30"/>
      <c r="U16" s="30"/>
      <c r="V16" s="30"/>
      <c r="W16" s="30"/>
      <c r="X16" s="32">
        <f t="shared" si="5"/>
        <v>12891.556619999999</v>
      </c>
      <c r="Y16" s="32">
        <f t="shared" si="3"/>
        <v>141807.12281999999</v>
      </c>
      <c r="Z16" s="30"/>
      <c r="AA16" s="32">
        <f t="shared" si="4"/>
        <v>141807.12281999999</v>
      </c>
      <c r="AB16" s="35"/>
      <c r="AC16" s="40"/>
    </row>
    <row r="17" spans="1:29" s="26" customFormat="1" ht="18" customHeight="1">
      <c r="A17" s="28">
        <v>5</v>
      </c>
      <c r="B17" s="29" t="s">
        <v>604</v>
      </c>
      <c r="C17" s="30" t="s">
        <v>139</v>
      </c>
      <c r="D17" s="31">
        <v>10.3</v>
      </c>
      <c r="E17" s="32" t="s">
        <v>46</v>
      </c>
      <c r="F17" s="30">
        <v>17697</v>
      </c>
      <c r="G17" s="34">
        <v>5.21</v>
      </c>
      <c r="H17" s="38">
        <v>0.5</v>
      </c>
      <c r="I17" s="32">
        <f t="shared" si="0"/>
        <v>46100.684999999998</v>
      </c>
      <c r="J17" s="34">
        <v>3.42</v>
      </c>
      <c r="K17" s="32">
        <f t="shared" si="1"/>
        <v>157664.34269999998</v>
      </c>
      <c r="L17" s="32">
        <v>10</v>
      </c>
      <c r="M17" s="32">
        <f t="shared" si="2"/>
        <v>15766.434269999996</v>
      </c>
      <c r="N17" s="32"/>
      <c r="O17" s="30"/>
      <c r="P17" s="30"/>
      <c r="Q17" s="30"/>
      <c r="R17" s="30"/>
      <c r="S17" s="30"/>
      <c r="T17" s="30"/>
      <c r="U17" s="30"/>
      <c r="V17" s="30"/>
      <c r="W17" s="30"/>
      <c r="X17" s="32">
        <f t="shared" si="5"/>
        <v>15766.434269999996</v>
      </c>
      <c r="Y17" s="32">
        <f t="shared" si="3"/>
        <v>173430.77696999998</v>
      </c>
      <c r="Z17" s="30"/>
      <c r="AA17" s="32">
        <f t="shared" si="4"/>
        <v>173430.77696999998</v>
      </c>
      <c r="AB17" s="35"/>
      <c r="AC17" s="40"/>
    </row>
    <row r="18" spans="1:29" s="26" customFormat="1" ht="18" customHeight="1">
      <c r="A18" s="28">
        <v>6</v>
      </c>
      <c r="B18" s="29" t="s">
        <v>604</v>
      </c>
      <c r="C18" s="30" t="s">
        <v>21</v>
      </c>
      <c r="D18" s="31">
        <v>12.5</v>
      </c>
      <c r="E18" s="32"/>
      <c r="F18" s="30">
        <v>17697</v>
      </c>
      <c r="G18" s="34">
        <v>4.4000000000000004</v>
      </c>
      <c r="H18" s="38">
        <v>0.5</v>
      </c>
      <c r="I18" s="32">
        <f>F18*G18*H18</f>
        <v>38933.4</v>
      </c>
      <c r="J18" s="34">
        <v>3.42</v>
      </c>
      <c r="K18" s="32">
        <f>I18*J18</f>
        <v>133152.228</v>
      </c>
      <c r="L18" s="32">
        <v>10</v>
      </c>
      <c r="M18" s="32">
        <f>K18*L18/100</f>
        <v>13315.2228</v>
      </c>
      <c r="N18" s="32"/>
      <c r="O18" s="30"/>
      <c r="P18" s="30"/>
      <c r="Q18" s="30"/>
      <c r="R18" s="30"/>
      <c r="S18" s="30"/>
      <c r="T18" s="30"/>
      <c r="U18" s="30"/>
      <c r="V18" s="30"/>
      <c r="W18" s="30"/>
      <c r="X18" s="32">
        <f>M18+O18+Q18+S18+U18+W18</f>
        <v>13315.2228</v>
      </c>
      <c r="Y18" s="32">
        <f>K18+X18</f>
        <v>146467.45079999999</v>
      </c>
      <c r="Z18" s="30"/>
      <c r="AA18" s="32">
        <f>Y18</f>
        <v>146467.45079999999</v>
      </c>
      <c r="AB18" s="39"/>
      <c r="AC18" s="40"/>
    </row>
    <row r="19" spans="1:29" s="26" customFormat="1" ht="18" customHeight="1">
      <c r="A19" s="28">
        <v>7</v>
      </c>
      <c r="B19" s="29" t="s">
        <v>489</v>
      </c>
      <c r="C19" s="30" t="s">
        <v>65</v>
      </c>
      <c r="D19" s="34">
        <v>5.1100000000000003</v>
      </c>
      <c r="E19" s="32" t="s">
        <v>28</v>
      </c>
      <c r="F19" s="30">
        <v>17697</v>
      </c>
      <c r="G19" s="30">
        <v>4.96</v>
      </c>
      <c r="H19" s="38">
        <v>0.5</v>
      </c>
      <c r="I19" s="32">
        <f t="shared" si="0"/>
        <v>43888.56</v>
      </c>
      <c r="J19" s="34">
        <v>3.42</v>
      </c>
      <c r="K19" s="32">
        <f t="shared" si="1"/>
        <v>150098.87519999998</v>
      </c>
      <c r="L19" s="32">
        <v>10</v>
      </c>
      <c r="M19" s="32">
        <f t="shared" si="2"/>
        <v>15009.887519999998</v>
      </c>
      <c r="N19" s="32"/>
      <c r="O19" s="30"/>
      <c r="P19" s="30"/>
      <c r="Q19" s="30"/>
      <c r="R19" s="30"/>
      <c r="S19" s="30"/>
      <c r="T19" s="30"/>
      <c r="U19" s="30"/>
      <c r="V19" s="30"/>
      <c r="W19" s="30"/>
      <c r="X19" s="32">
        <f t="shared" si="5"/>
        <v>15009.887519999998</v>
      </c>
      <c r="Y19" s="32">
        <f t="shared" si="3"/>
        <v>165108.76271999997</v>
      </c>
      <c r="Z19" s="30"/>
      <c r="AA19" s="32">
        <f t="shared" si="4"/>
        <v>165108.76271999997</v>
      </c>
      <c r="AB19" s="39"/>
      <c r="AC19" s="40"/>
    </row>
    <row r="20" spans="1:29" s="26" customFormat="1" ht="18" customHeight="1">
      <c r="A20" s="28">
        <v>8</v>
      </c>
      <c r="B20" s="29" t="s">
        <v>489</v>
      </c>
      <c r="C20" s="30" t="s">
        <v>21</v>
      </c>
      <c r="D20" s="31">
        <v>5.2</v>
      </c>
      <c r="E20" s="32"/>
      <c r="F20" s="30">
        <v>17697</v>
      </c>
      <c r="G20" s="34">
        <v>4.3</v>
      </c>
      <c r="H20" s="38">
        <v>0.5</v>
      </c>
      <c r="I20" s="32">
        <f t="shared" si="0"/>
        <v>38048.549999999996</v>
      </c>
      <c r="J20" s="34">
        <v>3.42</v>
      </c>
      <c r="K20" s="32">
        <f t="shared" si="1"/>
        <v>130126.04099999998</v>
      </c>
      <c r="L20" s="32">
        <v>10</v>
      </c>
      <c r="M20" s="32">
        <f t="shared" si="2"/>
        <v>13012.604099999999</v>
      </c>
      <c r="N20" s="32"/>
      <c r="O20" s="30"/>
      <c r="P20" s="30"/>
      <c r="Q20" s="30"/>
      <c r="R20" s="30"/>
      <c r="S20" s="30"/>
      <c r="T20" s="30"/>
      <c r="U20" s="30"/>
      <c r="V20" s="30"/>
      <c r="W20" s="30"/>
      <c r="X20" s="32">
        <f t="shared" si="5"/>
        <v>13012.604099999999</v>
      </c>
      <c r="Y20" s="32">
        <f t="shared" si="3"/>
        <v>143138.64509999999</v>
      </c>
      <c r="Z20" s="30"/>
      <c r="AA20" s="32">
        <f t="shared" si="4"/>
        <v>143138.64509999999</v>
      </c>
      <c r="AB20" s="39"/>
      <c r="AC20" s="40"/>
    </row>
    <row r="21" spans="1:29" s="71" customFormat="1" ht="18" customHeight="1">
      <c r="A21" s="47"/>
      <c r="B21" s="41" t="s">
        <v>22</v>
      </c>
      <c r="C21" s="42"/>
      <c r="D21" s="27"/>
      <c r="E21" s="45"/>
      <c r="F21" s="42"/>
      <c r="G21" s="42"/>
      <c r="H21" s="48">
        <f>SUM(H13:H20)</f>
        <v>4.5</v>
      </c>
      <c r="I21" s="44">
        <f>SUM(I13:I20)</f>
        <v>384467.32500000001</v>
      </c>
      <c r="J21" s="44"/>
      <c r="K21" s="44">
        <f>SUM(K13:K20)</f>
        <v>1314878.2514999998</v>
      </c>
      <c r="L21" s="44"/>
      <c r="M21" s="44">
        <f>SUM(M13:M20)</f>
        <v>131487.82514999999</v>
      </c>
      <c r="N21" s="44"/>
      <c r="O21" s="44">
        <f>SUM(O13:O20)</f>
        <v>0</v>
      </c>
      <c r="P21" s="44"/>
      <c r="Q21" s="44">
        <f>SUM(Q13:Q20)</f>
        <v>0</v>
      </c>
      <c r="R21" s="44"/>
      <c r="S21" s="44">
        <f>SUM(S13:S20)</f>
        <v>0</v>
      </c>
      <c r="T21" s="44"/>
      <c r="U21" s="44">
        <f>SUM(U13:U20)</f>
        <v>0</v>
      </c>
      <c r="V21" s="44"/>
      <c r="W21" s="44">
        <f>SUM(W13:W20)</f>
        <v>0</v>
      </c>
      <c r="X21" s="44">
        <f>SUM(X13:X20)</f>
        <v>131487.82514999999</v>
      </c>
      <c r="Y21" s="44">
        <f>SUM(Y13:Y20)</f>
        <v>1446366.0766499999</v>
      </c>
      <c r="Z21" s="44"/>
      <c r="AA21" s="44">
        <f>SUM(AA13:AA20)</f>
        <v>1446366.0766499999</v>
      </c>
      <c r="AB21" s="48">
        <f>SUM(AB13:AB20)</f>
        <v>1</v>
      </c>
      <c r="AC21" s="83">
        <f>SUM(AC13:AC20)</f>
        <v>362537.20259999996</v>
      </c>
    </row>
    <row r="22" spans="1:29" s="26" customFormat="1" ht="18" customHeight="1">
      <c r="A22" s="287" t="s">
        <v>23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9"/>
    </row>
    <row r="23" spans="1:29" s="26" customFormat="1" ht="18" customHeight="1">
      <c r="A23" s="28">
        <v>1</v>
      </c>
      <c r="B23" s="29" t="s">
        <v>153</v>
      </c>
      <c r="C23" s="30" t="s">
        <v>25</v>
      </c>
      <c r="D23" s="30" t="s">
        <v>20</v>
      </c>
      <c r="E23" s="32" t="s">
        <v>18</v>
      </c>
      <c r="F23" s="30">
        <v>17697</v>
      </c>
      <c r="G23" s="34">
        <v>5.55</v>
      </c>
      <c r="H23" s="38">
        <v>1</v>
      </c>
      <c r="I23" s="32">
        <f t="shared" ref="I23:I29" si="6">F23*G23*H23</f>
        <v>98218.349999999991</v>
      </c>
      <c r="J23" s="34">
        <v>2.34</v>
      </c>
      <c r="K23" s="32">
        <f t="shared" ref="K23:K29" si="7">I23*J23</f>
        <v>229830.93899999995</v>
      </c>
      <c r="L23" s="32">
        <v>10</v>
      </c>
      <c r="M23" s="32">
        <f t="shared" ref="M23:M29" si="8">K23*L23/100</f>
        <v>22983.093899999996</v>
      </c>
      <c r="N23" s="32">
        <v>25</v>
      </c>
      <c r="O23" s="32">
        <f>(F23*H23)*N23/100</f>
        <v>4424.25</v>
      </c>
      <c r="P23" s="30"/>
      <c r="Q23" s="30"/>
      <c r="R23" s="30"/>
      <c r="S23" s="30"/>
      <c r="T23" s="30"/>
      <c r="U23" s="30"/>
      <c r="V23" s="30"/>
      <c r="W23" s="30"/>
      <c r="X23" s="32">
        <f t="shared" ref="X23:X29" si="9">M23+O23+Q23+S23+U23+W23</f>
        <v>27407.343899999996</v>
      </c>
      <c r="Y23" s="32">
        <f t="shared" ref="Y23:Y29" si="10">K23+X23</f>
        <v>257238.28289999996</v>
      </c>
      <c r="Z23" s="30"/>
      <c r="AA23" s="32">
        <f t="shared" ref="AA23:AA29" si="11">Y23</f>
        <v>257238.28289999996</v>
      </c>
      <c r="AB23" s="39">
        <v>1</v>
      </c>
      <c r="AC23" s="40">
        <f t="shared" ref="AC23:AC28" si="12">K23*AB23</f>
        <v>229830.93899999995</v>
      </c>
    </row>
    <row r="24" spans="1:29" s="26" customFormat="1" ht="18" customHeight="1">
      <c r="A24" s="28">
        <v>2</v>
      </c>
      <c r="B24" s="29" t="s">
        <v>147</v>
      </c>
      <c r="C24" s="30" t="s">
        <v>30</v>
      </c>
      <c r="D24" s="34">
        <v>17.11</v>
      </c>
      <c r="E24" s="32" t="s">
        <v>18</v>
      </c>
      <c r="F24" s="30">
        <v>17697</v>
      </c>
      <c r="G24" s="34">
        <v>4.4000000000000004</v>
      </c>
      <c r="H24" s="38">
        <v>1</v>
      </c>
      <c r="I24" s="32">
        <f t="shared" si="6"/>
        <v>77866.8</v>
      </c>
      <c r="J24" s="34">
        <v>2.34</v>
      </c>
      <c r="K24" s="32">
        <f t="shared" si="7"/>
        <v>182208.31200000001</v>
      </c>
      <c r="L24" s="32">
        <v>10</v>
      </c>
      <c r="M24" s="32">
        <f t="shared" si="8"/>
        <v>18220.831200000001</v>
      </c>
      <c r="N24" s="32"/>
      <c r="O24" s="30"/>
      <c r="P24" s="30"/>
      <c r="Q24" s="30"/>
      <c r="R24" s="30"/>
      <c r="S24" s="30"/>
      <c r="T24" s="30"/>
      <c r="U24" s="30"/>
      <c r="V24" s="30"/>
      <c r="W24" s="30"/>
      <c r="X24" s="32">
        <f t="shared" si="9"/>
        <v>18220.831200000001</v>
      </c>
      <c r="Y24" s="32">
        <f t="shared" si="10"/>
        <v>200429.14319999999</v>
      </c>
      <c r="Z24" s="30"/>
      <c r="AA24" s="32">
        <f t="shared" si="11"/>
        <v>200429.14319999999</v>
      </c>
      <c r="AB24" s="39">
        <v>1</v>
      </c>
      <c r="AC24" s="40">
        <f t="shared" si="12"/>
        <v>182208.31200000001</v>
      </c>
    </row>
    <row r="25" spans="1:29" s="26" customFormat="1" ht="18" customHeight="1">
      <c r="A25" s="28">
        <v>3</v>
      </c>
      <c r="B25" s="29" t="s">
        <v>147</v>
      </c>
      <c r="C25" s="30" t="s">
        <v>27</v>
      </c>
      <c r="D25" s="31">
        <v>13.5</v>
      </c>
      <c r="E25" s="32" t="s">
        <v>28</v>
      </c>
      <c r="F25" s="30">
        <v>17697</v>
      </c>
      <c r="G25" s="34">
        <v>4.0999999999999996</v>
      </c>
      <c r="H25" s="38">
        <v>1</v>
      </c>
      <c r="I25" s="32">
        <f t="shared" si="6"/>
        <v>72557.7</v>
      </c>
      <c r="J25" s="34">
        <v>2.34</v>
      </c>
      <c r="K25" s="32">
        <f t="shared" si="7"/>
        <v>169785.01799999998</v>
      </c>
      <c r="L25" s="32">
        <v>10</v>
      </c>
      <c r="M25" s="32">
        <f t="shared" si="8"/>
        <v>16978.501799999998</v>
      </c>
      <c r="N25" s="32"/>
      <c r="O25" s="30"/>
      <c r="P25" s="30"/>
      <c r="Q25" s="30"/>
      <c r="R25" s="30"/>
      <c r="S25" s="30"/>
      <c r="T25" s="30"/>
      <c r="U25" s="30"/>
      <c r="V25" s="30"/>
      <c r="W25" s="30"/>
      <c r="X25" s="32">
        <f t="shared" si="9"/>
        <v>16978.501799999998</v>
      </c>
      <c r="Y25" s="32">
        <f t="shared" si="10"/>
        <v>186763.51979999998</v>
      </c>
      <c r="Z25" s="30"/>
      <c r="AA25" s="32">
        <f t="shared" si="11"/>
        <v>186763.51979999998</v>
      </c>
      <c r="AB25" s="39">
        <v>1</v>
      </c>
      <c r="AC25" s="40">
        <f t="shared" si="12"/>
        <v>169785.01799999998</v>
      </c>
    </row>
    <row r="26" spans="1:29" s="26" customFormat="1" ht="18" customHeight="1">
      <c r="A26" s="28">
        <v>4</v>
      </c>
      <c r="B26" s="29" t="s">
        <v>147</v>
      </c>
      <c r="C26" s="30" t="s">
        <v>31</v>
      </c>
      <c r="D26" s="30">
        <v>4.0999999999999996</v>
      </c>
      <c r="E26" s="32"/>
      <c r="F26" s="30">
        <v>17697</v>
      </c>
      <c r="G26" s="30">
        <v>3.45</v>
      </c>
      <c r="H26" s="38">
        <v>1</v>
      </c>
      <c r="I26" s="32">
        <f t="shared" si="6"/>
        <v>61054.65</v>
      </c>
      <c r="J26" s="34">
        <v>2.34</v>
      </c>
      <c r="K26" s="32">
        <f t="shared" si="7"/>
        <v>142867.88099999999</v>
      </c>
      <c r="L26" s="32">
        <v>10</v>
      </c>
      <c r="M26" s="32">
        <f t="shared" si="8"/>
        <v>14286.7881</v>
      </c>
      <c r="N26" s="32"/>
      <c r="O26" s="30"/>
      <c r="P26" s="30"/>
      <c r="Q26" s="30"/>
      <c r="R26" s="30"/>
      <c r="S26" s="30"/>
      <c r="T26" s="30"/>
      <c r="U26" s="30"/>
      <c r="V26" s="30"/>
      <c r="W26" s="30"/>
      <c r="X26" s="32">
        <f>M26+O26+Q26+S26+U26+W26</f>
        <v>14286.7881</v>
      </c>
      <c r="Y26" s="32">
        <f t="shared" si="10"/>
        <v>157154.6691</v>
      </c>
      <c r="Z26" s="30"/>
      <c r="AA26" s="32">
        <f t="shared" si="11"/>
        <v>157154.6691</v>
      </c>
      <c r="AB26" s="39">
        <v>1</v>
      </c>
      <c r="AC26" s="40">
        <f t="shared" si="12"/>
        <v>142867.88099999999</v>
      </c>
    </row>
    <row r="27" spans="1:29" s="64" customFormat="1" ht="18" customHeight="1">
      <c r="A27" s="28">
        <v>5</v>
      </c>
      <c r="B27" s="29" t="s">
        <v>521</v>
      </c>
      <c r="C27" s="30" t="s">
        <v>31</v>
      </c>
      <c r="D27" s="30">
        <v>2.2999999999999998</v>
      </c>
      <c r="E27" s="77"/>
      <c r="F27" s="78">
        <v>17697</v>
      </c>
      <c r="G27" s="78">
        <v>3.41</v>
      </c>
      <c r="H27" s="38">
        <v>1</v>
      </c>
      <c r="I27" s="32">
        <f t="shared" si="6"/>
        <v>60346.770000000004</v>
      </c>
      <c r="J27" s="34">
        <v>2.34</v>
      </c>
      <c r="K27" s="32">
        <f t="shared" si="7"/>
        <v>141211.4418</v>
      </c>
      <c r="L27" s="32">
        <v>10</v>
      </c>
      <c r="M27" s="32">
        <f t="shared" si="8"/>
        <v>14121.144180000001</v>
      </c>
      <c r="N27" s="32"/>
      <c r="O27" s="32"/>
      <c r="P27" s="35"/>
      <c r="Q27" s="32"/>
      <c r="R27" s="32"/>
      <c r="S27" s="32"/>
      <c r="T27" s="32"/>
      <c r="U27" s="32"/>
      <c r="V27" s="32"/>
      <c r="W27" s="32"/>
      <c r="X27" s="32">
        <f>M27+O27+Q27+S27+U27+W27</f>
        <v>14121.144180000001</v>
      </c>
      <c r="Y27" s="32">
        <f t="shared" si="10"/>
        <v>155332.58598</v>
      </c>
      <c r="Z27" s="34"/>
      <c r="AA27" s="32">
        <f t="shared" si="11"/>
        <v>155332.58598</v>
      </c>
      <c r="AB27" s="31">
        <v>1</v>
      </c>
      <c r="AC27" s="40">
        <f t="shared" si="12"/>
        <v>141211.4418</v>
      </c>
    </row>
    <row r="28" spans="1:29" s="26" customFormat="1" ht="18" customHeight="1">
      <c r="A28" s="28">
        <v>6</v>
      </c>
      <c r="B28" s="29" t="s">
        <v>522</v>
      </c>
      <c r="C28" s="30" t="s">
        <v>31</v>
      </c>
      <c r="D28" s="30">
        <v>0.9</v>
      </c>
      <c r="E28" s="32"/>
      <c r="F28" s="30">
        <v>17697</v>
      </c>
      <c r="G28" s="30">
        <v>3.32</v>
      </c>
      <c r="H28" s="38">
        <v>1</v>
      </c>
      <c r="I28" s="32">
        <f t="shared" si="6"/>
        <v>58754.039999999994</v>
      </c>
      <c r="J28" s="34">
        <v>2.34</v>
      </c>
      <c r="K28" s="32">
        <f t="shared" si="7"/>
        <v>137484.45359999998</v>
      </c>
      <c r="L28" s="32">
        <v>10</v>
      </c>
      <c r="M28" s="32">
        <f t="shared" si="8"/>
        <v>13748.445359999998</v>
      </c>
      <c r="N28" s="32"/>
      <c r="O28" s="30"/>
      <c r="P28" s="30"/>
      <c r="Q28" s="30"/>
      <c r="R28" s="30"/>
      <c r="S28" s="30"/>
      <c r="T28" s="30"/>
      <c r="U28" s="30"/>
      <c r="V28" s="30"/>
      <c r="W28" s="30"/>
      <c r="X28" s="32">
        <f t="shared" si="9"/>
        <v>13748.445359999998</v>
      </c>
      <c r="Y28" s="32">
        <f t="shared" si="10"/>
        <v>151232.89895999996</v>
      </c>
      <c r="Z28" s="30"/>
      <c r="AA28" s="32">
        <f t="shared" si="11"/>
        <v>151232.89895999996</v>
      </c>
      <c r="AB28" s="39">
        <v>1</v>
      </c>
      <c r="AC28" s="40">
        <f t="shared" si="12"/>
        <v>137484.45359999998</v>
      </c>
    </row>
    <row r="29" spans="1:29" s="64" customFormat="1" ht="18" customHeight="1">
      <c r="A29" s="28">
        <v>7</v>
      </c>
      <c r="B29" s="29" t="s">
        <v>522</v>
      </c>
      <c r="C29" s="30" t="s">
        <v>31</v>
      </c>
      <c r="D29" s="30">
        <v>2.4</v>
      </c>
      <c r="E29" s="77"/>
      <c r="F29" s="78">
        <v>17697</v>
      </c>
      <c r="G29" s="78">
        <v>3.41</v>
      </c>
      <c r="H29" s="33">
        <v>0.25</v>
      </c>
      <c r="I29" s="32">
        <f t="shared" si="6"/>
        <v>15086.692500000001</v>
      </c>
      <c r="J29" s="34">
        <v>2.34</v>
      </c>
      <c r="K29" s="32">
        <f t="shared" si="7"/>
        <v>35302.86045</v>
      </c>
      <c r="L29" s="32">
        <v>10</v>
      </c>
      <c r="M29" s="32">
        <f t="shared" si="8"/>
        <v>3530.2860450000003</v>
      </c>
      <c r="N29" s="32"/>
      <c r="O29" s="32"/>
      <c r="P29" s="35"/>
      <c r="Q29" s="32"/>
      <c r="R29" s="32"/>
      <c r="S29" s="32"/>
      <c r="T29" s="32"/>
      <c r="U29" s="32"/>
      <c r="V29" s="32"/>
      <c r="W29" s="32"/>
      <c r="X29" s="32">
        <f t="shared" si="9"/>
        <v>3530.2860450000003</v>
      </c>
      <c r="Y29" s="32">
        <f t="shared" si="10"/>
        <v>38833.146495000001</v>
      </c>
      <c r="Z29" s="34"/>
      <c r="AA29" s="32">
        <f t="shared" si="11"/>
        <v>38833.146495000001</v>
      </c>
      <c r="AB29" s="31"/>
      <c r="AC29" s="40"/>
    </row>
    <row r="30" spans="1:29" s="26" customFormat="1" ht="18" customHeight="1">
      <c r="A30" s="28"/>
      <c r="B30" s="41" t="s">
        <v>22</v>
      </c>
      <c r="C30" s="42"/>
      <c r="D30" s="27"/>
      <c r="E30" s="32"/>
      <c r="F30" s="42"/>
      <c r="G30" s="42"/>
      <c r="H30" s="43">
        <f>SUM(H23:H29)</f>
        <v>6.25</v>
      </c>
      <c r="I30" s="44">
        <f>SUM(I23:I29)</f>
        <v>443885.0025</v>
      </c>
      <c r="J30" s="44"/>
      <c r="K30" s="44">
        <f>SUM(K23:K29)</f>
        <v>1038690.90585</v>
      </c>
      <c r="L30" s="44"/>
      <c r="M30" s="44">
        <f>SUM(M23:M29)</f>
        <v>103869.090585</v>
      </c>
      <c r="N30" s="44"/>
      <c r="O30" s="44">
        <f>SUM(O23:O29)</f>
        <v>4424.25</v>
      </c>
      <c r="P30" s="44"/>
      <c r="Q30" s="44">
        <f>SUM(Q23:Q29)</f>
        <v>0</v>
      </c>
      <c r="R30" s="44"/>
      <c r="S30" s="44">
        <f>SUM(S23:S29)</f>
        <v>0</v>
      </c>
      <c r="T30" s="44"/>
      <c r="U30" s="44">
        <f>SUM(U23:U29)</f>
        <v>0</v>
      </c>
      <c r="V30" s="44"/>
      <c r="W30" s="44">
        <f>SUM(W23:W29)</f>
        <v>0</v>
      </c>
      <c r="X30" s="44">
        <f>SUM(X23:X29)</f>
        <v>108293.340585</v>
      </c>
      <c r="Y30" s="44">
        <f>SUM(Y23:Y29)</f>
        <v>1146984.2464349999</v>
      </c>
      <c r="Z30" s="44"/>
      <c r="AA30" s="44">
        <f>SUM(AA23:AA29)</f>
        <v>1146984.2464349999</v>
      </c>
      <c r="AB30" s="48">
        <f>SUM(AB23:AB29)</f>
        <v>6</v>
      </c>
      <c r="AC30" s="83">
        <f>SUM(AC23:AC29)</f>
        <v>1003388.0453999999</v>
      </c>
    </row>
    <row r="31" spans="1:29" s="26" customFormat="1" ht="18" customHeight="1">
      <c r="A31" s="287" t="s">
        <v>32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9"/>
    </row>
    <row r="32" spans="1:29" s="26" customFormat="1" ht="18" customHeight="1">
      <c r="A32" s="28">
        <v>1</v>
      </c>
      <c r="B32" s="29" t="s">
        <v>231</v>
      </c>
      <c r="C32" s="30">
        <v>4</v>
      </c>
      <c r="D32" s="30"/>
      <c r="E32" s="32"/>
      <c r="F32" s="30">
        <v>17697</v>
      </c>
      <c r="G32" s="34">
        <v>2.9</v>
      </c>
      <c r="H32" s="38">
        <v>1</v>
      </c>
      <c r="I32" s="32">
        <f t="shared" ref="I32:I39" si="13">F32*G32*H32</f>
        <v>51321.299999999996</v>
      </c>
      <c r="J32" s="34">
        <v>1.71</v>
      </c>
      <c r="K32" s="49">
        <f t="shared" ref="K32:K39" si="14">I32*J32</f>
        <v>87759.422999999995</v>
      </c>
      <c r="L32" s="32">
        <v>10</v>
      </c>
      <c r="M32" s="32">
        <f t="shared" ref="M32:M39" si="15">K32*L32/100</f>
        <v>8775.9423000000006</v>
      </c>
      <c r="N32" s="32"/>
      <c r="O32" s="32"/>
      <c r="P32" s="76"/>
      <c r="Q32" s="32"/>
      <c r="R32" s="35"/>
      <c r="S32" s="32"/>
      <c r="T32" s="76">
        <v>30</v>
      </c>
      <c r="U32" s="32">
        <f>(F32*H32)*T32/100</f>
        <v>5309.1</v>
      </c>
      <c r="V32" s="76"/>
      <c r="W32" s="32"/>
      <c r="X32" s="32">
        <f t="shared" ref="X32:X39" si="16">M32+O32+Q32+S32+U32+W32</f>
        <v>14085.042300000001</v>
      </c>
      <c r="Y32" s="32">
        <f t="shared" ref="Y32:Y39" si="17">K32+X32</f>
        <v>101844.4653</v>
      </c>
      <c r="Z32" s="34">
        <v>1.1499999999999999</v>
      </c>
      <c r="AA32" s="32">
        <f t="shared" ref="AA32:AA39" si="18">Y32*Z32</f>
        <v>117121.13509499999</v>
      </c>
      <c r="AB32" s="39">
        <v>1</v>
      </c>
      <c r="AC32" s="40">
        <f t="shared" ref="AC32:AC39" si="19">K32*AB32</f>
        <v>87759.422999999995</v>
      </c>
    </row>
    <row r="33" spans="1:29" s="26" customFormat="1" ht="18" customHeight="1">
      <c r="A33" s="28">
        <v>2</v>
      </c>
      <c r="B33" s="29" t="s">
        <v>231</v>
      </c>
      <c r="C33" s="30">
        <v>4</v>
      </c>
      <c r="D33" s="34"/>
      <c r="E33" s="32"/>
      <c r="F33" s="30">
        <v>17697</v>
      </c>
      <c r="G33" s="34">
        <v>2.9</v>
      </c>
      <c r="H33" s="38">
        <v>1</v>
      </c>
      <c r="I33" s="32">
        <f t="shared" si="13"/>
        <v>51321.299999999996</v>
      </c>
      <c r="J33" s="34">
        <v>1.71</v>
      </c>
      <c r="K33" s="49">
        <f t="shared" si="14"/>
        <v>87759.422999999995</v>
      </c>
      <c r="L33" s="32">
        <v>10</v>
      </c>
      <c r="M33" s="32">
        <f t="shared" si="15"/>
        <v>8775.9423000000006</v>
      </c>
      <c r="N33" s="32"/>
      <c r="O33" s="32"/>
      <c r="P33" s="76"/>
      <c r="Q33" s="32"/>
      <c r="R33" s="35"/>
      <c r="S33" s="32"/>
      <c r="T33" s="76">
        <v>30</v>
      </c>
      <c r="U33" s="32">
        <f t="shared" ref="U33:U39" si="20">(F33*H33)*T33/100</f>
        <v>5309.1</v>
      </c>
      <c r="V33" s="76"/>
      <c r="W33" s="32"/>
      <c r="X33" s="32">
        <f t="shared" si="16"/>
        <v>14085.042300000001</v>
      </c>
      <c r="Y33" s="32">
        <f t="shared" si="17"/>
        <v>101844.4653</v>
      </c>
      <c r="Z33" s="34">
        <v>1.1499999999999999</v>
      </c>
      <c r="AA33" s="32">
        <f t="shared" si="18"/>
        <v>117121.13509499999</v>
      </c>
      <c r="AB33" s="39">
        <v>1</v>
      </c>
      <c r="AC33" s="40">
        <f t="shared" si="19"/>
        <v>87759.422999999995</v>
      </c>
    </row>
    <row r="34" spans="1:29" s="26" customFormat="1" ht="18" customHeight="1">
      <c r="A34" s="28">
        <v>3</v>
      </c>
      <c r="B34" s="29" t="s">
        <v>231</v>
      </c>
      <c r="C34" s="30">
        <v>4</v>
      </c>
      <c r="D34" s="34"/>
      <c r="E34" s="32"/>
      <c r="F34" s="30">
        <v>17697</v>
      </c>
      <c r="G34" s="34">
        <v>2.9</v>
      </c>
      <c r="H34" s="38">
        <v>1</v>
      </c>
      <c r="I34" s="32">
        <f t="shared" si="13"/>
        <v>51321.299999999996</v>
      </c>
      <c r="J34" s="34">
        <v>1.71</v>
      </c>
      <c r="K34" s="49">
        <f t="shared" si="14"/>
        <v>87759.422999999995</v>
      </c>
      <c r="L34" s="32">
        <v>10</v>
      </c>
      <c r="M34" s="32">
        <f t="shared" si="15"/>
        <v>8775.9423000000006</v>
      </c>
      <c r="N34" s="32"/>
      <c r="O34" s="32"/>
      <c r="P34" s="76"/>
      <c r="Q34" s="32"/>
      <c r="R34" s="35"/>
      <c r="S34" s="32"/>
      <c r="T34" s="76">
        <v>30</v>
      </c>
      <c r="U34" s="32">
        <f t="shared" si="20"/>
        <v>5309.1</v>
      </c>
      <c r="V34" s="76"/>
      <c r="W34" s="32"/>
      <c r="X34" s="32">
        <f t="shared" si="16"/>
        <v>14085.042300000001</v>
      </c>
      <c r="Y34" s="32">
        <f t="shared" si="17"/>
        <v>101844.4653</v>
      </c>
      <c r="Z34" s="34">
        <v>1.1499999999999999</v>
      </c>
      <c r="AA34" s="32">
        <f t="shared" si="18"/>
        <v>117121.13509499999</v>
      </c>
      <c r="AB34" s="39">
        <v>1</v>
      </c>
      <c r="AC34" s="40">
        <f t="shared" si="19"/>
        <v>87759.422999999995</v>
      </c>
    </row>
    <row r="35" spans="1:29" s="26" customFormat="1" ht="18" customHeight="1">
      <c r="A35" s="28">
        <v>4</v>
      </c>
      <c r="B35" s="29" t="s">
        <v>231</v>
      </c>
      <c r="C35" s="30">
        <v>4</v>
      </c>
      <c r="D35" s="34"/>
      <c r="E35" s="32"/>
      <c r="F35" s="30">
        <v>17697</v>
      </c>
      <c r="G35" s="34">
        <v>2.9</v>
      </c>
      <c r="H35" s="38">
        <v>1</v>
      </c>
      <c r="I35" s="32">
        <f t="shared" si="13"/>
        <v>51321.299999999996</v>
      </c>
      <c r="J35" s="34">
        <v>1.71</v>
      </c>
      <c r="K35" s="49">
        <f t="shared" si="14"/>
        <v>87759.422999999995</v>
      </c>
      <c r="L35" s="32">
        <v>10</v>
      </c>
      <c r="M35" s="32">
        <f t="shared" si="15"/>
        <v>8775.9423000000006</v>
      </c>
      <c r="N35" s="32"/>
      <c r="O35" s="32"/>
      <c r="P35" s="76"/>
      <c r="Q35" s="32"/>
      <c r="R35" s="35"/>
      <c r="S35" s="32"/>
      <c r="T35" s="76">
        <v>30</v>
      </c>
      <c r="U35" s="32">
        <f t="shared" si="20"/>
        <v>5309.1</v>
      </c>
      <c r="V35" s="76"/>
      <c r="W35" s="32"/>
      <c r="X35" s="32">
        <f t="shared" si="16"/>
        <v>14085.042300000001</v>
      </c>
      <c r="Y35" s="32">
        <f t="shared" si="17"/>
        <v>101844.4653</v>
      </c>
      <c r="Z35" s="34">
        <v>1.1499999999999999</v>
      </c>
      <c r="AA35" s="32">
        <f t="shared" si="18"/>
        <v>117121.13509499999</v>
      </c>
      <c r="AB35" s="39">
        <v>1</v>
      </c>
      <c r="AC35" s="40">
        <f t="shared" si="19"/>
        <v>87759.422999999995</v>
      </c>
    </row>
    <row r="36" spans="1:29" s="64" customFormat="1" ht="18" customHeight="1">
      <c r="A36" s="28">
        <v>5</v>
      </c>
      <c r="B36" s="126" t="s">
        <v>584</v>
      </c>
      <c r="C36" s="127">
        <v>4</v>
      </c>
      <c r="D36" s="128"/>
      <c r="E36" s="129"/>
      <c r="F36" s="78">
        <v>17697</v>
      </c>
      <c r="G36" s="34">
        <v>2.9</v>
      </c>
      <c r="H36" s="130">
        <v>1</v>
      </c>
      <c r="I36" s="32">
        <f>F36*G36*H36</f>
        <v>51321.299999999996</v>
      </c>
      <c r="J36" s="34">
        <v>1.71</v>
      </c>
      <c r="K36" s="49">
        <f>I36*J36</f>
        <v>87759.422999999995</v>
      </c>
      <c r="L36" s="32">
        <v>10</v>
      </c>
      <c r="M36" s="32">
        <f>K36*L36/100</f>
        <v>8775.9423000000006</v>
      </c>
      <c r="N36" s="32"/>
      <c r="O36" s="32"/>
      <c r="P36" s="76"/>
      <c r="Q36" s="32"/>
      <c r="R36" s="76"/>
      <c r="S36" s="32"/>
      <c r="T36" s="76">
        <v>30</v>
      </c>
      <c r="U36" s="32">
        <f>(F36*H36)*T36/100</f>
        <v>5309.1</v>
      </c>
      <c r="V36" s="76"/>
      <c r="W36" s="32"/>
      <c r="X36" s="32">
        <f t="shared" si="16"/>
        <v>14085.042300000001</v>
      </c>
      <c r="Y36" s="32">
        <f>K36+X36</f>
        <v>101844.4653</v>
      </c>
      <c r="Z36" s="31">
        <v>1.5</v>
      </c>
      <c r="AA36" s="32">
        <f>Y36*Z36</f>
        <v>152766.69795</v>
      </c>
      <c r="AB36" s="31">
        <v>1</v>
      </c>
      <c r="AC36" s="40">
        <f>K36*AB36</f>
        <v>87759.422999999995</v>
      </c>
    </row>
    <row r="37" spans="1:29" s="64" customFormat="1" ht="18" customHeight="1">
      <c r="A37" s="28">
        <v>6</v>
      </c>
      <c r="B37" s="126" t="s">
        <v>584</v>
      </c>
      <c r="C37" s="127">
        <v>4</v>
      </c>
      <c r="D37" s="128"/>
      <c r="E37" s="129"/>
      <c r="F37" s="78">
        <v>17697</v>
      </c>
      <c r="G37" s="34">
        <v>2.9</v>
      </c>
      <c r="H37" s="131">
        <v>1</v>
      </c>
      <c r="I37" s="32">
        <f t="shared" si="13"/>
        <v>51321.299999999996</v>
      </c>
      <c r="J37" s="34">
        <v>1.71</v>
      </c>
      <c r="K37" s="49">
        <f t="shared" si="14"/>
        <v>87759.422999999995</v>
      </c>
      <c r="L37" s="32">
        <v>10</v>
      </c>
      <c r="M37" s="32">
        <f t="shared" si="15"/>
        <v>8775.9423000000006</v>
      </c>
      <c r="N37" s="32"/>
      <c r="O37" s="32"/>
      <c r="P37" s="76"/>
      <c r="Q37" s="32"/>
      <c r="R37" s="76"/>
      <c r="S37" s="32"/>
      <c r="T37" s="76">
        <v>30</v>
      </c>
      <c r="U37" s="32">
        <f t="shared" si="20"/>
        <v>5309.1</v>
      </c>
      <c r="V37" s="76"/>
      <c r="W37" s="32"/>
      <c r="X37" s="32">
        <f t="shared" si="16"/>
        <v>14085.042300000001</v>
      </c>
      <c r="Y37" s="32">
        <f t="shared" si="17"/>
        <v>101844.4653</v>
      </c>
      <c r="Z37" s="31">
        <v>1.5</v>
      </c>
      <c r="AA37" s="32">
        <f t="shared" si="18"/>
        <v>152766.69795</v>
      </c>
      <c r="AB37" s="31">
        <v>1</v>
      </c>
      <c r="AC37" s="40">
        <f t="shared" si="19"/>
        <v>87759.422999999995</v>
      </c>
    </row>
    <row r="38" spans="1:29" s="64" customFormat="1" ht="18" customHeight="1">
      <c r="A38" s="28">
        <v>7</v>
      </c>
      <c r="B38" s="126" t="s">
        <v>584</v>
      </c>
      <c r="C38" s="30">
        <v>4</v>
      </c>
      <c r="D38" s="34"/>
      <c r="E38" s="32"/>
      <c r="F38" s="78">
        <v>17697</v>
      </c>
      <c r="G38" s="34">
        <v>2.9</v>
      </c>
      <c r="H38" s="130">
        <v>1</v>
      </c>
      <c r="I38" s="32">
        <f t="shared" si="13"/>
        <v>51321.299999999996</v>
      </c>
      <c r="J38" s="34">
        <v>1.71</v>
      </c>
      <c r="K38" s="49">
        <f t="shared" si="14"/>
        <v>87759.422999999995</v>
      </c>
      <c r="L38" s="32">
        <v>10</v>
      </c>
      <c r="M38" s="32">
        <f t="shared" si="15"/>
        <v>8775.9423000000006</v>
      </c>
      <c r="N38" s="32"/>
      <c r="O38" s="32"/>
      <c r="P38" s="76"/>
      <c r="Q38" s="32"/>
      <c r="R38" s="76"/>
      <c r="S38" s="32"/>
      <c r="T38" s="76">
        <v>30</v>
      </c>
      <c r="U38" s="32">
        <f t="shared" si="20"/>
        <v>5309.1</v>
      </c>
      <c r="V38" s="76"/>
      <c r="W38" s="32"/>
      <c r="X38" s="32">
        <f t="shared" si="16"/>
        <v>14085.042300000001</v>
      </c>
      <c r="Y38" s="32">
        <f t="shared" si="17"/>
        <v>101844.4653</v>
      </c>
      <c r="Z38" s="31">
        <v>1.5</v>
      </c>
      <c r="AA38" s="32">
        <f t="shared" si="18"/>
        <v>152766.69795</v>
      </c>
      <c r="AB38" s="31">
        <v>1</v>
      </c>
      <c r="AC38" s="40">
        <f t="shared" si="19"/>
        <v>87759.422999999995</v>
      </c>
    </row>
    <row r="39" spans="1:29" s="64" customFormat="1" ht="18" customHeight="1">
      <c r="A39" s="28">
        <v>8</v>
      </c>
      <c r="B39" s="126" t="s">
        <v>584</v>
      </c>
      <c r="C39" s="30">
        <v>4</v>
      </c>
      <c r="D39" s="34"/>
      <c r="E39" s="32"/>
      <c r="F39" s="30">
        <v>17697</v>
      </c>
      <c r="G39" s="34">
        <v>2.9</v>
      </c>
      <c r="H39" s="130">
        <v>1</v>
      </c>
      <c r="I39" s="32">
        <f t="shared" si="13"/>
        <v>51321.299999999996</v>
      </c>
      <c r="J39" s="34">
        <v>1.71</v>
      </c>
      <c r="K39" s="49">
        <f t="shared" si="14"/>
        <v>87759.422999999995</v>
      </c>
      <c r="L39" s="32">
        <v>10</v>
      </c>
      <c r="M39" s="32">
        <f t="shared" si="15"/>
        <v>8775.9423000000006</v>
      </c>
      <c r="N39" s="32"/>
      <c r="O39" s="32"/>
      <c r="P39" s="76"/>
      <c r="Q39" s="32"/>
      <c r="R39" s="76"/>
      <c r="S39" s="32"/>
      <c r="T39" s="76">
        <v>30</v>
      </c>
      <c r="U39" s="32">
        <f t="shared" si="20"/>
        <v>5309.1</v>
      </c>
      <c r="V39" s="76"/>
      <c r="W39" s="32"/>
      <c r="X39" s="32">
        <f t="shared" si="16"/>
        <v>14085.042300000001</v>
      </c>
      <c r="Y39" s="32">
        <f t="shared" si="17"/>
        <v>101844.4653</v>
      </c>
      <c r="Z39" s="31">
        <v>1.5</v>
      </c>
      <c r="AA39" s="32">
        <f t="shared" si="18"/>
        <v>152766.69795</v>
      </c>
      <c r="AB39" s="31">
        <v>1</v>
      </c>
      <c r="AC39" s="40">
        <f t="shared" si="19"/>
        <v>87759.422999999995</v>
      </c>
    </row>
    <row r="40" spans="1:29" s="26" customFormat="1" ht="18" customHeight="1">
      <c r="A40" s="28"/>
      <c r="B40" s="41" t="s">
        <v>22</v>
      </c>
      <c r="C40" s="42"/>
      <c r="D40" s="27"/>
      <c r="E40" s="32"/>
      <c r="F40" s="42"/>
      <c r="G40" s="42"/>
      <c r="H40" s="48">
        <f>SUM(H32:H39)</f>
        <v>8</v>
      </c>
      <c r="I40" s="44">
        <f>SUM(I32:I39)</f>
        <v>410570.39999999997</v>
      </c>
      <c r="J40" s="45"/>
      <c r="K40" s="44">
        <f>SUM(K32:K39)</f>
        <v>702075.38399999985</v>
      </c>
      <c r="L40" s="45"/>
      <c r="M40" s="44">
        <f>SUM(M32:M39)</f>
        <v>70207.538400000005</v>
      </c>
      <c r="N40" s="45"/>
      <c r="O40" s="44">
        <f>SUM(O32:O39)</f>
        <v>0</v>
      </c>
      <c r="P40" s="45"/>
      <c r="Q40" s="44">
        <f>SUM(Q32:Q39)</f>
        <v>0</v>
      </c>
      <c r="R40" s="45"/>
      <c r="S40" s="44">
        <f>SUM(S32:S39)</f>
        <v>0</v>
      </c>
      <c r="T40" s="30"/>
      <c r="U40" s="44">
        <f>SUM(U32:U39)</f>
        <v>42472.799999999996</v>
      </c>
      <c r="V40" s="30"/>
      <c r="W40" s="44"/>
      <c r="X40" s="44">
        <f>SUM(X32:X39)</f>
        <v>112680.33840000001</v>
      </c>
      <c r="Y40" s="44">
        <f>SUM(Y32:Y39)</f>
        <v>814755.72240000009</v>
      </c>
      <c r="Z40" s="27"/>
      <c r="AA40" s="45">
        <f>SUM(AA32:AA39)</f>
        <v>1079551.3321799999</v>
      </c>
      <c r="AB40" s="48">
        <f>SUM(AB32:AB39)</f>
        <v>8</v>
      </c>
      <c r="AC40" s="83">
        <f>SUM(AC32:AC39)</f>
        <v>702075.38399999985</v>
      </c>
    </row>
    <row r="41" spans="1:29" s="64" customFormat="1" ht="15.75">
      <c r="A41" s="327" t="s">
        <v>141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9"/>
    </row>
    <row r="42" spans="1:29" s="64" customFormat="1" ht="18.600000000000001" customHeight="1">
      <c r="A42" s="132">
        <v>1</v>
      </c>
      <c r="B42" s="133" t="s">
        <v>602</v>
      </c>
      <c r="C42" s="78">
        <v>4</v>
      </c>
      <c r="D42" s="134"/>
      <c r="E42" s="77" t="s">
        <v>233</v>
      </c>
      <c r="F42" s="78">
        <v>17697</v>
      </c>
      <c r="G42" s="34">
        <v>2.9</v>
      </c>
      <c r="H42" s="130">
        <v>1</v>
      </c>
      <c r="I42" s="32">
        <f>F42*G42*H42</f>
        <v>51321.299999999996</v>
      </c>
      <c r="J42" s="34">
        <v>1.71</v>
      </c>
      <c r="K42" s="49">
        <f>I42*J42</f>
        <v>87759.422999999995</v>
      </c>
      <c r="L42" s="32">
        <v>10</v>
      </c>
      <c r="M42" s="32">
        <f>K42*L42/100</f>
        <v>8775.9423000000006</v>
      </c>
      <c r="N42" s="77"/>
      <c r="O42" s="77"/>
      <c r="P42" s="77"/>
      <c r="Q42" s="76"/>
      <c r="R42" s="76"/>
      <c r="S42" s="32"/>
      <c r="T42" s="32"/>
      <c r="U42" s="32"/>
      <c r="V42" s="77">
        <v>35</v>
      </c>
      <c r="W42" s="135">
        <f>V42*F42/100</f>
        <v>6193.95</v>
      </c>
      <c r="X42" s="32">
        <f>M42+W42+O42+Q42+S42+U42</f>
        <v>14969.8923</v>
      </c>
      <c r="Y42" s="32">
        <f>K42+X42</f>
        <v>102729.31529999999</v>
      </c>
      <c r="Z42" s="31">
        <v>1.4</v>
      </c>
      <c r="AA42" s="32">
        <f>Y42*Z42</f>
        <v>143821.04141999997</v>
      </c>
      <c r="AB42" s="31">
        <v>1</v>
      </c>
      <c r="AC42" s="40">
        <f>K42*AB42</f>
        <v>87759.422999999995</v>
      </c>
    </row>
    <row r="43" spans="1:29" s="64" customFormat="1" ht="18.600000000000001" customHeight="1">
      <c r="A43" s="132">
        <v>2</v>
      </c>
      <c r="B43" s="133" t="s">
        <v>602</v>
      </c>
      <c r="C43" s="78">
        <v>4</v>
      </c>
      <c r="D43" s="134"/>
      <c r="E43" s="77" t="s">
        <v>232</v>
      </c>
      <c r="F43" s="78">
        <v>17697</v>
      </c>
      <c r="G43" s="34">
        <v>2.9</v>
      </c>
      <c r="H43" s="130">
        <v>1</v>
      </c>
      <c r="I43" s="32">
        <f>F43*G43*H43</f>
        <v>51321.299999999996</v>
      </c>
      <c r="J43" s="34">
        <v>1.71</v>
      </c>
      <c r="K43" s="49">
        <f>I43*J43</f>
        <v>87759.422999999995</v>
      </c>
      <c r="L43" s="32">
        <v>10</v>
      </c>
      <c r="M43" s="32">
        <f>K43*L43/100</f>
        <v>8775.9423000000006</v>
      </c>
      <c r="N43" s="77"/>
      <c r="O43" s="77"/>
      <c r="P43" s="77"/>
      <c r="Q43" s="76"/>
      <c r="R43" s="76"/>
      <c r="S43" s="32"/>
      <c r="T43" s="32"/>
      <c r="U43" s="32"/>
      <c r="V43" s="129">
        <v>20</v>
      </c>
      <c r="W43" s="135">
        <f>V43*F43/100</f>
        <v>3539.4</v>
      </c>
      <c r="X43" s="32">
        <f>M43+W43+O43+Q43+S43+U43</f>
        <v>12315.3423</v>
      </c>
      <c r="Y43" s="32">
        <f>K43+X43</f>
        <v>100074.7653</v>
      </c>
      <c r="Z43" s="31">
        <v>1.4</v>
      </c>
      <c r="AA43" s="32">
        <f>Y43*Z43</f>
        <v>140104.67142</v>
      </c>
      <c r="AB43" s="31">
        <v>1</v>
      </c>
      <c r="AC43" s="40">
        <f>K43*AB43</f>
        <v>87759.422999999995</v>
      </c>
    </row>
    <row r="44" spans="1:29" s="64" customFormat="1" ht="18.600000000000001" customHeight="1">
      <c r="A44" s="132">
        <v>3</v>
      </c>
      <c r="B44" s="133" t="s">
        <v>602</v>
      </c>
      <c r="C44" s="78">
        <v>4</v>
      </c>
      <c r="D44" s="134"/>
      <c r="E44" s="77"/>
      <c r="F44" s="78">
        <v>17697</v>
      </c>
      <c r="G44" s="34">
        <v>2.9</v>
      </c>
      <c r="H44" s="130">
        <v>1</v>
      </c>
      <c r="I44" s="32">
        <f>F44*G44*H44</f>
        <v>51321.299999999996</v>
      </c>
      <c r="J44" s="34">
        <v>1.71</v>
      </c>
      <c r="K44" s="49">
        <f>I44*J44</f>
        <v>87759.422999999995</v>
      </c>
      <c r="L44" s="32">
        <v>10</v>
      </c>
      <c r="M44" s="32">
        <f>K44*L44/100</f>
        <v>8775.9423000000006</v>
      </c>
      <c r="N44" s="77"/>
      <c r="O44" s="77"/>
      <c r="P44" s="77"/>
      <c r="Q44" s="76"/>
      <c r="R44" s="76"/>
      <c r="S44" s="32"/>
      <c r="T44" s="32"/>
      <c r="U44" s="32"/>
      <c r="V44" s="77"/>
      <c r="W44" s="135"/>
      <c r="X44" s="32">
        <f>M44+W44+O44+Q44+S44+U44</f>
        <v>8775.9423000000006</v>
      </c>
      <c r="Y44" s="32">
        <f>K44+X44</f>
        <v>96535.36529999999</v>
      </c>
      <c r="Z44" s="31">
        <v>1.4</v>
      </c>
      <c r="AA44" s="32">
        <f>Y44*Z44</f>
        <v>135149.51141999997</v>
      </c>
      <c r="AB44" s="31">
        <v>1</v>
      </c>
      <c r="AC44" s="40">
        <f>K44*AB44</f>
        <v>87759.422999999995</v>
      </c>
    </row>
    <row r="45" spans="1:29" s="64" customFormat="1" ht="18.600000000000001" customHeight="1">
      <c r="A45" s="132">
        <v>4</v>
      </c>
      <c r="B45" s="133" t="s">
        <v>602</v>
      </c>
      <c r="C45" s="127">
        <v>4</v>
      </c>
      <c r="D45" s="136"/>
      <c r="E45" s="129"/>
      <c r="F45" s="127">
        <v>17697</v>
      </c>
      <c r="G45" s="34">
        <v>2.9</v>
      </c>
      <c r="H45" s="137">
        <v>1</v>
      </c>
      <c r="I45" s="32">
        <f>F45*G45*H45</f>
        <v>51321.299999999996</v>
      </c>
      <c r="J45" s="34">
        <v>1.71</v>
      </c>
      <c r="K45" s="49">
        <f>I45*J45</f>
        <v>87759.422999999995</v>
      </c>
      <c r="L45" s="138">
        <v>10</v>
      </c>
      <c r="M45" s="32">
        <f>K45*L45/100</f>
        <v>8775.9423000000006</v>
      </c>
      <c r="N45" s="129"/>
      <c r="O45" s="129"/>
      <c r="P45" s="129"/>
      <c r="Q45" s="76"/>
      <c r="R45" s="76"/>
      <c r="S45" s="32"/>
      <c r="T45" s="32"/>
      <c r="U45" s="32"/>
      <c r="V45" s="129"/>
      <c r="W45" s="135"/>
      <c r="X45" s="32">
        <f>M45+W45+O45+Q45+S45+U45</f>
        <v>8775.9423000000006</v>
      </c>
      <c r="Y45" s="32">
        <f>K45+X45</f>
        <v>96535.36529999999</v>
      </c>
      <c r="Z45" s="31">
        <v>1.4</v>
      </c>
      <c r="AA45" s="32">
        <f>Y45*Z45</f>
        <v>135149.51141999997</v>
      </c>
      <c r="AB45" s="31">
        <v>1</v>
      </c>
      <c r="AC45" s="40">
        <f>K45*AB45</f>
        <v>87759.422999999995</v>
      </c>
    </row>
    <row r="46" spans="1:29" s="139" customFormat="1" ht="15.75">
      <c r="A46" s="62"/>
      <c r="B46" s="41" t="s">
        <v>22</v>
      </c>
      <c r="C46" s="42"/>
      <c r="D46" s="51"/>
      <c r="E46" s="32"/>
      <c r="F46" s="42"/>
      <c r="G46" s="42"/>
      <c r="H46" s="48">
        <f>SUM(H42:H45)</f>
        <v>4</v>
      </c>
      <c r="I46" s="44">
        <f>SUM(I42:I45)</f>
        <v>205285.19999999998</v>
      </c>
      <c r="J46" s="44"/>
      <c r="K46" s="44">
        <f>SUM(K42:K45)</f>
        <v>351037.69199999998</v>
      </c>
      <c r="L46" s="44"/>
      <c r="M46" s="44">
        <f>SUM(M42:M45)</f>
        <v>35103.769200000002</v>
      </c>
      <c r="N46" s="44"/>
      <c r="O46" s="44">
        <f>SUM(O42:O45)</f>
        <v>0</v>
      </c>
      <c r="P46" s="44"/>
      <c r="Q46" s="44">
        <f>SUM(Q42:Q45)</f>
        <v>0</v>
      </c>
      <c r="R46" s="44"/>
      <c r="S46" s="44">
        <f>SUM(S42:S45)</f>
        <v>0</v>
      </c>
      <c r="T46" s="44"/>
      <c r="U46" s="44">
        <f>SUM(U42:U45)</f>
        <v>0</v>
      </c>
      <c r="V46" s="48"/>
      <c r="W46" s="44">
        <f>SUM(W42:W45)</f>
        <v>9733.35</v>
      </c>
      <c r="X46" s="44">
        <f>SUM(X42:X45)</f>
        <v>44837.119200000001</v>
      </c>
      <c r="Y46" s="44">
        <f>SUM(Y42:Y45)</f>
        <v>395874.8112</v>
      </c>
      <c r="AA46" s="44">
        <f>SUM(AA42:AA45)</f>
        <v>554224.73567999993</v>
      </c>
      <c r="AB46" s="48">
        <f>SUM(AB42:AB45)</f>
        <v>4</v>
      </c>
      <c r="AC46" s="83">
        <f>SUM(AC42:AC45)</f>
        <v>351037.69199999998</v>
      </c>
    </row>
    <row r="47" spans="1:29" s="26" customFormat="1" ht="18" customHeight="1">
      <c r="A47" s="28"/>
      <c r="B47" s="140" t="s">
        <v>283</v>
      </c>
      <c r="C47" s="141"/>
      <c r="D47" s="141"/>
      <c r="E47" s="142"/>
      <c r="F47" s="143"/>
      <c r="G47" s="143"/>
      <c r="H47" s="144">
        <f>H21+H30+H40+H46</f>
        <v>22.75</v>
      </c>
      <c r="I47" s="145">
        <f>I21+I30+I40+I46</f>
        <v>1444207.9275</v>
      </c>
      <c r="J47" s="59"/>
      <c r="K47" s="145">
        <f>K21+K30+K40+K46</f>
        <v>3406682.2333499994</v>
      </c>
      <c r="L47" s="59"/>
      <c r="M47" s="145">
        <f>M21+M30+M40+M46</f>
        <v>340668.22333499999</v>
      </c>
      <c r="N47" s="59"/>
      <c r="O47" s="145">
        <f>O21+O30+O40+O46</f>
        <v>4424.25</v>
      </c>
      <c r="P47" s="59"/>
      <c r="Q47" s="145">
        <f>Q21+Q30+Q40+Q46</f>
        <v>0</v>
      </c>
      <c r="R47" s="59"/>
      <c r="S47" s="145">
        <f>S21+S30+S40+S46</f>
        <v>0</v>
      </c>
      <c r="T47" s="146"/>
      <c r="U47" s="145">
        <f>U21+U30+U40+U46</f>
        <v>42472.799999999996</v>
      </c>
      <c r="V47" s="146"/>
      <c r="W47" s="145">
        <f>W21+W30+W40+W46</f>
        <v>9733.35</v>
      </c>
      <c r="X47" s="145">
        <f>X21+X30+X40+X46</f>
        <v>397298.62333500001</v>
      </c>
      <c r="Y47" s="145">
        <f>Y21+Y30+Y40+Y46</f>
        <v>3803980.856685</v>
      </c>
      <c r="Z47" s="59"/>
      <c r="AA47" s="145">
        <f>AA21+AA30+AA40+AA46</f>
        <v>4227126.3909449996</v>
      </c>
      <c r="AB47" s="147">
        <f>AB21+AB30+AB40+AB46</f>
        <v>19</v>
      </c>
      <c r="AC47" s="148">
        <f>AC21+AC30+AC40+AC46</f>
        <v>2419038.3239999996</v>
      </c>
    </row>
    <row r="48" spans="1:29" s="64" customFormat="1" ht="18" customHeight="1">
      <c r="A48" s="69"/>
      <c r="B48" s="269" t="s">
        <v>137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</row>
    <row r="49" spans="1:29" s="64" customFormat="1" ht="18" customHeight="1">
      <c r="A49" s="268" t="s">
        <v>14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</row>
    <row r="50" spans="1:29" s="64" customFormat="1" ht="18" customHeight="1">
      <c r="A50" s="69">
        <v>1</v>
      </c>
      <c r="B50" s="29" t="s">
        <v>399</v>
      </c>
      <c r="C50" s="30" t="s">
        <v>19</v>
      </c>
      <c r="D50" s="30" t="s">
        <v>20</v>
      </c>
      <c r="E50" s="32" t="s">
        <v>18</v>
      </c>
      <c r="F50" s="30">
        <v>17697</v>
      </c>
      <c r="G50" s="34">
        <v>5.99</v>
      </c>
      <c r="H50" s="38">
        <v>0.5</v>
      </c>
      <c r="I50" s="32">
        <f>F50*G50*H50</f>
        <v>53002.514999999999</v>
      </c>
      <c r="J50" s="34">
        <v>3.42</v>
      </c>
      <c r="K50" s="32">
        <f>I50*J50</f>
        <v>181268.60129999998</v>
      </c>
      <c r="L50" s="32">
        <v>10</v>
      </c>
      <c r="M50" s="32">
        <f>K50*L50/100</f>
        <v>18126.860129999997</v>
      </c>
      <c r="N50" s="32"/>
      <c r="O50" s="32"/>
      <c r="P50" s="35">
        <v>20</v>
      </c>
      <c r="Q50" s="32">
        <f>F50*H50*P50/100</f>
        <v>1769.7</v>
      </c>
      <c r="R50" s="35">
        <v>150</v>
      </c>
      <c r="S50" s="32">
        <f>F50*H50*R50/100</f>
        <v>13272.75</v>
      </c>
      <c r="T50" s="32"/>
      <c r="U50" s="32"/>
      <c r="V50" s="32"/>
      <c r="W50" s="32"/>
      <c r="X50" s="32">
        <f>M50+O50+Q50+S50+U50+W50</f>
        <v>33169.310129999998</v>
      </c>
      <c r="Y50" s="32">
        <f>K50+X50</f>
        <v>214437.91142999998</v>
      </c>
      <c r="Z50" s="34"/>
      <c r="AA50" s="32">
        <f>Y50</f>
        <v>214437.91142999998</v>
      </c>
      <c r="AB50" s="39"/>
      <c r="AC50" s="40"/>
    </row>
    <row r="51" spans="1:29" s="64" customFormat="1" ht="18" customHeight="1">
      <c r="A51" s="69">
        <v>2</v>
      </c>
      <c r="B51" s="29" t="s">
        <v>138</v>
      </c>
      <c r="C51" s="30" t="s">
        <v>19</v>
      </c>
      <c r="D51" s="30" t="s">
        <v>20</v>
      </c>
      <c r="E51" s="32" t="s">
        <v>18</v>
      </c>
      <c r="F51" s="30">
        <v>17697</v>
      </c>
      <c r="G51" s="30">
        <v>5.99</v>
      </c>
      <c r="H51" s="38">
        <v>1</v>
      </c>
      <c r="I51" s="32">
        <f>F51*G51*H51</f>
        <v>106005.03</v>
      </c>
      <c r="J51" s="34">
        <v>3.42</v>
      </c>
      <c r="K51" s="32">
        <f>I51*J51</f>
        <v>362537.20259999996</v>
      </c>
      <c r="L51" s="32">
        <v>10</v>
      </c>
      <c r="M51" s="32">
        <f>K51*L51/100</f>
        <v>36253.720259999995</v>
      </c>
      <c r="N51" s="32"/>
      <c r="O51" s="32"/>
      <c r="P51" s="35">
        <v>20</v>
      </c>
      <c r="Q51" s="32">
        <f>F51*H51*P51/100</f>
        <v>3539.4</v>
      </c>
      <c r="R51" s="35">
        <v>150</v>
      </c>
      <c r="S51" s="32">
        <f>F51*H51*R51/100</f>
        <v>26545.5</v>
      </c>
      <c r="T51" s="32"/>
      <c r="U51" s="32"/>
      <c r="V51" s="32"/>
      <c r="W51" s="32"/>
      <c r="X51" s="32">
        <f>M51+O51+Q51+S51+U51+W51</f>
        <v>66338.620259999996</v>
      </c>
      <c r="Y51" s="32">
        <f>K51+X51</f>
        <v>428875.82285999996</v>
      </c>
      <c r="Z51" s="34"/>
      <c r="AA51" s="32">
        <f>Y51</f>
        <v>428875.82285999996</v>
      </c>
      <c r="AB51" s="39"/>
      <c r="AC51" s="40"/>
    </row>
    <row r="52" spans="1:29" s="64" customFormat="1" ht="18" customHeight="1">
      <c r="A52" s="69">
        <v>3</v>
      </c>
      <c r="B52" s="29" t="s">
        <v>398</v>
      </c>
      <c r="C52" s="30" t="s">
        <v>21</v>
      </c>
      <c r="D52" s="31">
        <v>6.2</v>
      </c>
      <c r="E52" s="32"/>
      <c r="F52" s="30">
        <v>17697</v>
      </c>
      <c r="G52" s="34">
        <v>4.3</v>
      </c>
      <c r="H52" s="38">
        <v>1</v>
      </c>
      <c r="I52" s="32">
        <f>F52*G52*H52</f>
        <v>76097.099999999991</v>
      </c>
      <c r="J52" s="34">
        <v>3.42</v>
      </c>
      <c r="K52" s="32">
        <f>I52*J52</f>
        <v>260252.08199999997</v>
      </c>
      <c r="L52" s="32">
        <v>10</v>
      </c>
      <c r="M52" s="32">
        <f>K52*L52/100</f>
        <v>26025.208199999997</v>
      </c>
      <c r="N52" s="32"/>
      <c r="O52" s="32"/>
      <c r="P52" s="35">
        <v>20</v>
      </c>
      <c r="Q52" s="32">
        <f>F52*H52*P52/100</f>
        <v>3539.4</v>
      </c>
      <c r="R52" s="35">
        <v>150</v>
      </c>
      <c r="S52" s="32">
        <f>F52*H52*R52/100</f>
        <v>26545.5</v>
      </c>
      <c r="T52" s="32"/>
      <c r="U52" s="32"/>
      <c r="V52" s="32"/>
      <c r="W52" s="32"/>
      <c r="X52" s="32">
        <f>M52+O52+Q52+S52+U52+W52</f>
        <v>56110.108200000002</v>
      </c>
      <c r="Y52" s="32">
        <f>K52+X52</f>
        <v>316362.19019999995</v>
      </c>
      <c r="Z52" s="31">
        <v>1.3</v>
      </c>
      <c r="AA52" s="32">
        <f>Y52*Z52</f>
        <v>411270.84725999995</v>
      </c>
      <c r="AB52" s="39">
        <v>1</v>
      </c>
      <c r="AC52" s="40">
        <f>K52*AB52</f>
        <v>260252.08199999997</v>
      </c>
    </row>
    <row r="53" spans="1:29" s="149" customFormat="1" ht="18" customHeight="1">
      <c r="A53" s="69"/>
      <c r="B53" s="41" t="s">
        <v>22</v>
      </c>
      <c r="C53" s="42"/>
      <c r="D53" s="42"/>
      <c r="E53" s="32"/>
      <c r="F53" s="42"/>
      <c r="G53" s="42"/>
      <c r="H53" s="48">
        <f>SUM(H50:H52)</f>
        <v>2.5</v>
      </c>
      <c r="I53" s="44">
        <f>SUM(I50:I52)</f>
        <v>235104.64499999996</v>
      </c>
      <c r="J53" s="45"/>
      <c r="K53" s="44">
        <f>SUM(K50:K52)</f>
        <v>804057.88589999988</v>
      </c>
      <c r="L53" s="45"/>
      <c r="M53" s="44">
        <f>SUM(M50:M52)</f>
        <v>80405.788589999982</v>
      </c>
      <c r="N53" s="45"/>
      <c r="O53" s="44">
        <f>SUM(O50:O52)</f>
        <v>0</v>
      </c>
      <c r="P53" s="45"/>
      <c r="Q53" s="44">
        <f>SUM(Q50:Q52)</f>
        <v>8848.5</v>
      </c>
      <c r="R53" s="44"/>
      <c r="S53" s="44">
        <f>SUM(S50:S52)</f>
        <v>66363.75</v>
      </c>
      <c r="T53" s="44"/>
      <c r="U53" s="44">
        <f>SUM(U50:U52)</f>
        <v>0</v>
      </c>
      <c r="V53" s="44"/>
      <c r="W53" s="44">
        <f>SUM(W50:W52)</f>
        <v>0</v>
      </c>
      <c r="X53" s="44">
        <f>SUM(X50:X52)</f>
        <v>155618.03859000001</v>
      </c>
      <c r="Y53" s="44">
        <f>SUM(Y50:Y52)</f>
        <v>959675.92448999989</v>
      </c>
      <c r="Z53" s="45"/>
      <c r="AA53" s="44">
        <f>SUM(AA50:AA52)</f>
        <v>1054584.5815499998</v>
      </c>
      <c r="AB53" s="48">
        <f>SUM(AB50:AB52)</f>
        <v>1</v>
      </c>
      <c r="AC53" s="83">
        <f>SUM(AC50:AC52)</f>
        <v>260252.08199999997</v>
      </c>
    </row>
    <row r="54" spans="1:29" s="64" customFormat="1" ht="18" customHeight="1">
      <c r="A54" s="287" t="s">
        <v>23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9"/>
    </row>
    <row r="55" spans="1:29" s="64" customFormat="1" ht="18" customHeight="1">
      <c r="A55" s="69">
        <v>1</v>
      </c>
      <c r="B55" s="29" t="s">
        <v>153</v>
      </c>
      <c r="C55" s="30" t="s">
        <v>25</v>
      </c>
      <c r="D55" s="30" t="s">
        <v>20</v>
      </c>
      <c r="E55" s="32" t="s">
        <v>18</v>
      </c>
      <c r="F55" s="30">
        <v>17697</v>
      </c>
      <c r="G55" s="30">
        <v>5.55</v>
      </c>
      <c r="H55" s="33">
        <v>0.25</v>
      </c>
      <c r="I55" s="32">
        <f t="shared" ref="I55:I62" si="21">F55*G55*H55</f>
        <v>24554.587499999998</v>
      </c>
      <c r="J55" s="34">
        <v>2.34</v>
      </c>
      <c r="K55" s="32">
        <f t="shared" ref="K55:K62" si="22">I55*J55</f>
        <v>57457.734749999989</v>
      </c>
      <c r="L55" s="32">
        <v>10</v>
      </c>
      <c r="M55" s="32">
        <f t="shared" ref="M55:M62" si="23">K55*L55/100</f>
        <v>5745.7734749999991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>
        <f t="shared" ref="X55:X62" si="24">M55+O55+Q55+S55+U55+W55</f>
        <v>5745.7734749999991</v>
      </c>
      <c r="Y55" s="32">
        <f t="shared" ref="Y55:Y62" si="25">K55+X55</f>
        <v>63203.50822499999</v>
      </c>
      <c r="Z55" s="34"/>
      <c r="AA55" s="32">
        <f t="shared" ref="AA55:AA62" si="26">Y55</f>
        <v>63203.50822499999</v>
      </c>
      <c r="AB55" s="39"/>
      <c r="AC55" s="40"/>
    </row>
    <row r="56" spans="1:29" s="64" customFormat="1" ht="18" customHeight="1">
      <c r="A56" s="69">
        <v>2</v>
      </c>
      <c r="B56" s="29" t="s">
        <v>140</v>
      </c>
      <c r="C56" s="30" t="s">
        <v>30</v>
      </c>
      <c r="D56" s="31" t="s">
        <v>20</v>
      </c>
      <c r="E56" s="32" t="s">
        <v>18</v>
      </c>
      <c r="F56" s="30">
        <v>17697</v>
      </c>
      <c r="G56" s="30">
        <v>4.53</v>
      </c>
      <c r="H56" s="38">
        <v>1</v>
      </c>
      <c r="I56" s="32">
        <f>F56*G56*H56</f>
        <v>80167.41</v>
      </c>
      <c r="J56" s="34">
        <v>2.34</v>
      </c>
      <c r="K56" s="32">
        <f>I56*J56</f>
        <v>187591.73939999999</v>
      </c>
      <c r="L56" s="32">
        <v>10</v>
      </c>
      <c r="M56" s="32">
        <f>K56*L56/100</f>
        <v>18759.173939999997</v>
      </c>
      <c r="N56" s="32"/>
      <c r="O56" s="32"/>
      <c r="P56" s="32">
        <v>20</v>
      </c>
      <c r="Q56" s="32">
        <f>F56*H56*P56/100</f>
        <v>3539.4</v>
      </c>
      <c r="R56" s="32">
        <v>100</v>
      </c>
      <c r="S56" s="32">
        <f>F56*H56*R56/100</f>
        <v>17697</v>
      </c>
      <c r="T56" s="32"/>
      <c r="U56" s="32"/>
      <c r="V56" s="32"/>
      <c r="W56" s="32"/>
      <c r="X56" s="32">
        <f>M56+O56+Q56+S56+U56+W56</f>
        <v>39995.573940000002</v>
      </c>
      <c r="Y56" s="32">
        <f>K56+X56</f>
        <v>227587.31333999999</v>
      </c>
      <c r="Z56" s="34"/>
      <c r="AA56" s="32">
        <f>Y56</f>
        <v>227587.31333999999</v>
      </c>
      <c r="AB56" s="39">
        <v>1</v>
      </c>
      <c r="AC56" s="40">
        <f>K56*AB56</f>
        <v>187591.73939999999</v>
      </c>
    </row>
    <row r="57" spans="1:29" s="64" customFormat="1" ht="18" customHeight="1">
      <c r="A57" s="69">
        <v>3</v>
      </c>
      <c r="B57" s="29" t="s">
        <v>140</v>
      </c>
      <c r="C57" s="30" t="s">
        <v>30</v>
      </c>
      <c r="D57" s="30" t="s">
        <v>20</v>
      </c>
      <c r="E57" s="32" t="s">
        <v>18</v>
      </c>
      <c r="F57" s="30">
        <v>17697</v>
      </c>
      <c r="G57" s="30">
        <v>4.53</v>
      </c>
      <c r="H57" s="38">
        <v>1</v>
      </c>
      <c r="I57" s="32">
        <f t="shared" si="21"/>
        <v>80167.41</v>
      </c>
      <c r="J57" s="34">
        <v>2.34</v>
      </c>
      <c r="K57" s="32">
        <f t="shared" si="22"/>
        <v>187591.73939999999</v>
      </c>
      <c r="L57" s="32">
        <v>10</v>
      </c>
      <c r="M57" s="32">
        <f t="shared" si="23"/>
        <v>18759.173939999997</v>
      </c>
      <c r="N57" s="32"/>
      <c r="O57" s="32"/>
      <c r="P57" s="32">
        <v>20</v>
      </c>
      <c r="Q57" s="32">
        <f>F57*H57*P57/100</f>
        <v>3539.4</v>
      </c>
      <c r="R57" s="32">
        <v>100</v>
      </c>
      <c r="S57" s="32">
        <f t="shared" ref="S57:S62" si="27">F57*H57*R57/100</f>
        <v>17697</v>
      </c>
      <c r="T57" s="32"/>
      <c r="U57" s="32"/>
      <c r="V57" s="32"/>
      <c r="W57" s="32"/>
      <c r="X57" s="32">
        <f t="shared" si="24"/>
        <v>39995.573940000002</v>
      </c>
      <c r="Y57" s="32">
        <f t="shared" si="25"/>
        <v>227587.31333999999</v>
      </c>
      <c r="Z57" s="34"/>
      <c r="AA57" s="32">
        <f t="shared" si="26"/>
        <v>227587.31333999999</v>
      </c>
      <c r="AB57" s="39">
        <v>1</v>
      </c>
      <c r="AC57" s="40">
        <f t="shared" ref="AC57:AC62" si="28">K57*AB57</f>
        <v>187591.73939999999</v>
      </c>
    </row>
    <row r="58" spans="1:29" s="64" customFormat="1" ht="18" customHeight="1">
      <c r="A58" s="69">
        <v>4</v>
      </c>
      <c r="B58" s="29" t="s">
        <v>229</v>
      </c>
      <c r="C58" s="30" t="s">
        <v>29</v>
      </c>
      <c r="D58" s="30">
        <v>12.4</v>
      </c>
      <c r="E58" s="32" t="s">
        <v>46</v>
      </c>
      <c r="F58" s="30">
        <v>17697</v>
      </c>
      <c r="G58" s="30">
        <v>4.12</v>
      </c>
      <c r="H58" s="38">
        <v>0.5</v>
      </c>
      <c r="I58" s="32">
        <f>F58*G58*H58</f>
        <v>36455.82</v>
      </c>
      <c r="J58" s="34">
        <v>2.34</v>
      </c>
      <c r="K58" s="32">
        <f>I58*J58</f>
        <v>85306.618799999997</v>
      </c>
      <c r="L58" s="32">
        <v>10</v>
      </c>
      <c r="M58" s="32">
        <f>K58*L58/100</f>
        <v>8530.6618799999997</v>
      </c>
      <c r="N58" s="32"/>
      <c r="O58" s="32"/>
      <c r="P58" s="32"/>
      <c r="Q58" s="35"/>
      <c r="R58" s="32">
        <v>100</v>
      </c>
      <c r="S58" s="32">
        <f>F58*H58*R58/100</f>
        <v>8848.5</v>
      </c>
      <c r="T58" s="32"/>
      <c r="U58" s="32"/>
      <c r="V58" s="32"/>
      <c r="W58" s="32"/>
      <c r="X58" s="32">
        <f>M58+O58+Q58+S58+U58+W58</f>
        <v>17379.16188</v>
      </c>
      <c r="Y58" s="32">
        <f>K58+X58</f>
        <v>102685.78068</v>
      </c>
      <c r="Z58" s="34"/>
      <c r="AA58" s="32">
        <f>Y58</f>
        <v>102685.78068</v>
      </c>
      <c r="AB58" s="39">
        <v>0.5</v>
      </c>
      <c r="AC58" s="40">
        <f>K58*AB58</f>
        <v>42653.309399999998</v>
      </c>
    </row>
    <row r="59" spans="1:29" s="64" customFormat="1" ht="18" customHeight="1">
      <c r="A59" s="69">
        <v>5</v>
      </c>
      <c r="B59" s="29" t="s">
        <v>229</v>
      </c>
      <c r="C59" s="30" t="s">
        <v>31</v>
      </c>
      <c r="D59" s="30">
        <v>0.9</v>
      </c>
      <c r="E59" s="32"/>
      <c r="F59" s="30">
        <v>17697</v>
      </c>
      <c r="G59" s="30">
        <v>3.32</v>
      </c>
      <c r="H59" s="38">
        <v>0.5</v>
      </c>
      <c r="I59" s="32">
        <f t="shared" si="21"/>
        <v>29377.019999999997</v>
      </c>
      <c r="J59" s="34">
        <v>2.34</v>
      </c>
      <c r="K59" s="32">
        <f>I59*J59</f>
        <v>68742.226799999989</v>
      </c>
      <c r="L59" s="32">
        <v>10</v>
      </c>
      <c r="M59" s="32">
        <f t="shared" si="23"/>
        <v>6874.2226799999989</v>
      </c>
      <c r="N59" s="32"/>
      <c r="O59" s="32"/>
      <c r="P59" s="32"/>
      <c r="Q59" s="35"/>
      <c r="R59" s="32">
        <v>100</v>
      </c>
      <c r="S59" s="32">
        <f t="shared" si="27"/>
        <v>8848.5</v>
      </c>
      <c r="T59" s="32"/>
      <c r="U59" s="32"/>
      <c r="V59" s="32"/>
      <c r="W59" s="32"/>
      <c r="X59" s="32">
        <f t="shared" si="24"/>
        <v>15722.722679999999</v>
      </c>
      <c r="Y59" s="32">
        <f t="shared" si="25"/>
        <v>84464.949479999981</v>
      </c>
      <c r="Z59" s="34"/>
      <c r="AA59" s="32">
        <f t="shared" si="26"/>
        <v>84464.949479999981</v>
      </c>
      <c r="AB59" s="39">
        <v>0.5</v>
      </c>
      <c r="AC59" s="40">
        <f t="shared" si="28"/>
        <v>34371.113399999995</v>
      </c>
    </row>
    <row r="60" spans="1:29" s="64" customFormat="1" ht="18" customHeight="1">
      <c r="A60" s="69">
        <v>6</v>
      </c>
      <c r="B60" s="29" t="s">
        <v>229</v>
      </c>
      <c r="C60" s="30" t="s">
        <v>30</v>
      </c>
      <c r="D60" s="30" t="s">
        <v>20</v>
      </c>
      <c r="E60" s="32" t="s">
        <v>18</v>
      </c>
      <c r="F60" s="30">
        <v>17697</v>
      </c>
      <c r="G60" s="30">
        <v>4.53</v>
      </c>
      <c r="H60" s="38">
        <v>1</v>
      </c>
      <c r="I60" s="32">
        <f t="shared" si="21"/>
        <v>80167.41</v>
      </c>
      <c r="J60" s="34">
        <v>2.34</v>
      </c>
      <c r="K60" s="32">
        <f t="shared" si="22"/>
        <v>187591.73939999999</v>
      </c>
      <c r="L60" s="32">
        <v>10</v>
      </c>
      <c r="M60" s="32">
        <f t="shared" si="23"/>
        <v>18759.173939999997</v>
      </c>
      <c r="N60" s="32"/>
      <c r="O60" s="32"/>
      <c r="P60" s="32"/>
      <c r="Q60" s="35"/>
      <c r="R60" s="32">
        <v>100</v>
      </c>
      <c r="S60" s="32">
        <f t="shared" si="27"/>
        <v>17697</v>
      </c>
      <c r="T60" s="32"/>
      <c r="U60" s="32"/>
      <c r="V60" s="32"/>
      <c r="W60" s="32"/>
      <c r="X60" s="32">
        <f t="shared" si="24"/>
        <v>36456.173939999993</v>
      </c>
      <c r="Y60" s="32">
        <f t="shared" si="25"/>
        <v>224047.91333999997</v>
      </c>
      <c r="Z60" s="34"/>
      <c r="AA60" s="32">
        <f t="shared" si="26"/>
        <v>224047.91333999997</v>
      </c>
      <c r="AB60" s="39">
        <v>1</v>
      </c>
      <c r="AC60" s="40">
        <f t="shared" si="28"/>
        <v>187591.73939999999</v>
      </c>
    </row>
    <row r="61" spans="1:29" s="64" customFormat="1" ht="18" customHeight="1">
      <c r="A61" s="69">
        <v>7</v>
      </c>
      <c r="B61" s="29" t="s">
        <v>229</v>
      </c>
      <c r="C61" s="30" t="s">
        <v>31</v>
      </c>
      <c r="D61" s="30">
        <v>15.5</v>
      </c>
      <c r="E61" s="32"/>
      <c r="F61" s="30">
        <v>17697</v>
      </c>
      <c r="G61" s="30">
        <v>3.61</v>
      </c>
      <c r="H61" s="38">
        <v>1</v>
      </c>
      <c r="I61" s="32">
        <f t="shared" si="21"/>
        <v>63886.17</v>
      </c>
      <c r="J61" s="34">
        <v>2.34</v>
      </c>
      <c r="K61" s="32">
        <f t="shared" si="22"/>
        <v>149493.6378</v>
      </c>
      <c r="L61" s="32">
        <v>10</v>
      </c>
      <c r="M61" s="32">
        <f t="shared" si="23"/>
        <v>14949.36378</v>
      </c>
      <c r="N61" s="32"/>
      <c r="O61" s="32"/>
      <c r="P61" s="32"/>
      <c r="Q61" s="35"/>
      <c r="R61" s="32">
        <v>100</v>
      </c>
      <c r="S61" s="32">
        <f t="shared" si="27"/>
        <v>17697</v>
      </c>
      <c r="T61" s="32"/>
      <c r="U61" s="32"/>
      <c r="V61" s="32"/>
      <c r="W61" s="32"/>
      <c r="X61" s="32">
        <f t="shared" si="24"/>
        <v>32646.36378</v>
      </c>
      <c r="Y61" s="32">
        <f t="shared" si="25"/>
        <v>182140.00157999998</v>
      </c>
      <c r="Z61" s="34"/>
      <c r="AA61" s="32">
        <f t="shared" si="26"/>
        <v>182140.00157999998</v>
      </c>
      <c r="AB61" s="39">
        <v>1</v>
      </c>
      <c r="AC61" s="40">
        <f t="shared" si="28"/>
        <v>149493.6378</v>
      </c>
    </row>
    <row r="62" spans="1:29" s="64" customFormat="1" ht="18" customHeight="1">
      <c r="A62" s="69">
        <v>8</v>
      </c>
      <c r="B62" s="29" t="s">
        <v>229</v>
      </c>
      <c r="C62" s="30" t="s">
        <v>30</v>
      </c>
      <c r="D62" s="30" t="s">
        <v>20</v>
      </c>
      <c r="E62" s="32" t="s">
        <v>18</v>
      </c>
      <c r="F62" s="30">
        <v>17697</v>
      </c>
      <c r="G62" s="30">
        <v>4.53</v>
      </c>
      <c r="H62" s="38">
        <v>1</v>
      </c>
      <c r="I62" s="32">
        <f t="shared" si="21"/>
        <v>80167.41</v>
      </c>
      <c r="J62" s="34">
        <v>2.34</v>
      </c>
      <c r="K62" s="32">
        <f t="shared" si="22"/>
        <v>187591.73939999999</v>
      </c>
      <c r="L62" s="32">
        <v>10</v>
      </c>
      <c r="M62" s="32">
        <f t="shared" si="23"/>
        <v>18759.173939999997</v>
      </c>
      <c r="N62" s="32"/>
      <c r="O62" s="32"/>
      <c r="P62" s="32"/>
      <c r="Q62" s="35"/>
      <c r="R62" s="32">
        <v>100</v>
      </c>
      <c r="S62" s="32">
        <f t="shared" si="27"/>
        <v>17697</v>
      </c>
      <c r="T62" s="32"/>
      <c r="U62" s="32"/>
      <c r="V62" s="32"/>
      <c r="W62" s="32"/>
      <c r="X62" s="32">
        <f t="shared" si="24"/>
        <v>36456.173939999993</v>
      </c>
      <c r="Y62" s="32">
        <f t="shared" si="25"/>
        <v>224047.91333999997</v>
      </c>
      <c r="Z62" s="34"/>
      <c r="AA62" s="32">
        <f t="shared" si="26"/>
        <v>224047.91333999997</v>
      </c>
      <c r="AB62" s="39">
        <v>1</v>
      </c>
      <c r="AC62" s="40">
        <f t="shared" si="28"/>
        <v>187591.73939999999</v>
      </c>
    </row>
    <row r="63" spans="1:29" s="139" customFormat="1" ht="18" customHeight="1">
      <c r="A63" s="69"/>
      <c r="B63" s="41" t="s">
        <v>22</v>
      </c>
      <c r="C63" s="42"/>
      <c r="D63" s="51"/>
      <c r="E63" s="32"/>
      <c r="F63" s="42"/>
      <c r="G63" s="42"/>
      <c r="H63" s="27">
        <f>SUM(H55:H62)</f>
        <v>6.25</v>
      </c>
      <c r="I63" s="44">
        <f>SUM(I55:I62)</f>
        <v>474943.23749999993</v>
      </c>
      <c r="J63" s="45"/>
      <c r="K63" s="44">
        <f>SUM(K55:K62)</f>
        <v>1111367.1757499999</v>
      </c>
      <c r="L63" s="45"/>
      <c r="M63" s="44">
        <f>SUM(M55:M62)</f>
        <v>111136.71757499999</v>
      </c>
      <c r="N63" s="45"/>
      <c r="O63" s="44">
        <f>SUM(O55:O62)</f>
        <v>0</v>
      </c>
      <c r="P63" s="45"/>
      <c r="Q63" s="44">
        <f>SUM(Q55:Q62)</f>
        <v>7078.8</v>
      </c>
      <c r="R63" s="45"/>
      <c r="S63" s="44">
        <f>SUM(S55:S62)</f>
        <v>106182</v>
      </c>
      <c r="T63" s="45"/>
      <c r="U63" s="44">
        <f>SUM(U55:U62)</f>
        <v>0</v>
      </c>
      <c r="V63" s="45"/>
      <c r="W63" s="44">
        <f>SUM(W55:W62)</f>
        <v>0</v>
      </c>
      <c r="X63" s="44">
        <f>SUM(X55:X62)</f>
        <v>224397.51757500001</v>
      </c>
      <c r="Y63" s="44">
        <f>SUM(Y55:Y62)</f>
        <v>1335764.6933249999</v>
      </c>
      <c r="Z63" s="45"/>
      <c r="AA63" s="44">
        <f>SUM(AA55:AA62)</f>
        <v>1335764.6933249999</v>
      </c>
      <c r="AB63" s="48">
        <f>SUM(AB55:AB62)</f>
        <v>6</v>
      </c>
      <c r="AC63" s="83">
        <f>SUM(AC55:AC62)</f>
        <v>976885.01819999993</v>
      </c>
    </row>
    <row r="64" spans="1:29" s="64" customFormat="1" ht="18" customHeight="1">
      <c r="A64" s="287" t="s">
        <v>32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9"/>
    </row>
    <row r="65" spans="1:29" s="64" customFormat="1" ht="18" customHeight="1">
      <c r="A65" s="69">
        <v>1</v>
      </c>
      <c r="B65" s="29" t="s">
        <v>284</v>
      </c>
      <c r="C65" s="30">
        <v>4</v>
      </c>
      <c r="D65" s="34"/>
      <c r="E65" s="32"/>
      <c r="F65" s="30">
        <v>17697</v>
      </c>
      <c r="G65" s="34">
        <v>2.9</v>
      </c>
      <c r="H65" s="38">
        <v>1</v>
      </c>
      <c r="I65" s="32">
        <f>F65*G65*H65</f>
        <v>51321.299999999996</v>
      </c>
      <c r="J65" s="34">
        <v>1.71</v>
      </c>
      <c r="K65" s="49">
        <f>I65*J65</f>
        <v>87759.422999999995</v>
      </c>
      <c r="L65" s="32">
        <v>10</v>
      </c>
      <c r="M65" s="32">
        <f>K65*L65/100</f>
        <v>8775.9423000000006</v>
      </c>
      <c r="N65" s="30"/>
      <c r="O65" s="32"/>
      <c r="P65" s="76"/>
      <c r="Q65" s="32"/>
      <c r="R65" s="32"/>
      <c r="S65" s="32"/>
      <c r="T65" s="76">
        <v>30</v>
      </c>
      <c r="U65" s="32">
        <f>(F65*H65)*T65/100</f>
        <v>5309.1</v>
      </c>
      <c r="V65" s="76"/>
      <c r="W65" s="32"/>
      <c r="X65" s="32">
        <f>M65+O65+Q65+S65+U65+W65</f>
        <v>14085.042300000001</v>
      </c>
      <c r="Y65" s="32">
        <f>K65+X65</f>
        <v>101844.4653</v>
      </c>
      <c r="Z65" s="34">
        <v>1.1499999999999999</v>
      </c>
      <c r="AA65" s="32">
        <f>Y65*Z65</f>
        <v>117121.13509499999</v>
      </c>
      <c r="AB65" s="39">
        <f>H65</f>
        <v>1</v>
      </c>
      <c r="AC65" s="40">
        <f>K65*AB65</f>
        <v>87759.422999999995</v>
      </c>
    </row>
    <row r="66" spans="1:29" s="64" customFormat="1" ht="18" customHeight="1">
      <c r="A66" s="69">
        <v>2</v>
      </c>
      <c r="B66" s="29" t="s">
        <v>284</v>
      </c>
      <c r="C66" s="30">
        <v>4</v>
      </c>
      <c r="D66" s="34"/>
      <c r="E66" s="32"/>
      <c r="F66" s="30">
        <v>17697</v>
      </c>
      <c r="G66" s="34">
        <v>2.9</v>
      </c>
      <c r="H66" s="38">
        <v>1</v>
      </c>
      <c r="I66" s="32">
        <f>F66*G66*H66</f>
        <v>51321.299999999996</v>
      </c>
      <c r="J66" s="34">
        <v>1.71</v>
      </c>
      <c r="K66" s="49">
        <f>I66*J66</f>
        <v>87759.422999999995</v>
      </c>
      <c r="L66" s="32">
        <v>10</v>
      </c>
      <c r="M66" s="32">
        <f>K66*L66/100</f>
        <v>8775.9423000000006</v>
      </c>
      <c r="N66" s="30"/>
      <c r="O66" s="32"/>
      <c r="P66" s="76"/>
      <c r="Q66" s="32"/>
      <c r="R66" s="32"/>
      <c r="S66" s="32"/>
      <c r="T66" s="76">
        <v>30</v>
      </c>
      <c r="U66" s="32">
        <f>(F66*H66)*T66/100</f>
        <v>5309.1</v>
      </c>
      <c r="V66" s="76"/>
      <c r="W66" s="32"/>
      <c r="X66" s="32">
        <f>M66+O66+Q66+S66+U66+W66</f>
        <v>14085.042300000001</v>
      </c>
      <c r="Y66" s="32">
        <f>K66+X66</f>
        <v>101844.4653</v>
      </c>
      <c r="Z66" s="34">
        <v>1.1499999999999999</v>
      </c>
      <c r="AA66" s="32">
        <f>Y66*Z66</f>
        <v>117121.13509499999</v>
      </c>
      <c r="AB66" s="39">
        <f>H66</f>
        <v>1</v>
      </c>
      <c r="AC66" s="40">
        <f>K66*AB66</f>
        <v>87759.422999999995</v>
      </c>
    </row>
    <row r="67" spans="1:29" s="64" customFormat="1" ht="18" customHeight="1">
      <c r="A67" s="69">
        <v>3</v>
      </c>
      <c r="B67" s="29" t="s">
        <v>284</v>
      </c>
      <c r="C67" s="30">
        <v>4</v>
      </c>
      <c r="D67" s="34"/>
      <c r="E67" s="32"/>
      <c r="F67" s="30">
        <v>17697</v>
      </c>
      <c r="G67" s="34">
        <v>2.9</v>
      </c>
      <c r="H67" s="38">
        <v>1</v>
      </c>
      <c r="I67" s="32">
        <f>F67*G67*H67</f>
        <v>51321.299999999996</v>
      </c>
      <c r="J67" s="34">
        <v>1.71</v>
      </c>
      <c r="K67" s="49">
        <f>I67*J67</f>
        <v>87759.422999999995</v>
      </c>
      <c r="L67" s="32">
        <v>10</v>
      </c>
      <c r="M67" s="32">
        <f>K67*L67/100</f>
        <v>8775.9423000000006</v>
      </c>
      <c r="N67" s="30"/>
      <c r="O67" s="32"/>
      <c r="P67" s="76"/>
      <c r="Q67" s="32"/>
      <c r="R67" s="32"/>
      <c r="S67" s="32"/>
      <c r="T67" s="76">
        <v>30</v>
      </c>
      <c r="U67" s="32">
        <f>(F67*H67)*T67/100</f>
        <v>5309.1</v>
      </c>
      <c r="V67" s="76"/>
      <c r="W67" s="32"/>
      <c r="X67" s="32">
        <f>M67+O67+Q67+S67+U67+W67</f>
        <v>14085.042300000001</v>
      </c>
      <c r="Y67" s="32">
        <f>K67+X67</f>
        <v>101844.4653</v>
      </c>
      <c r="Z67" s="34">
        <v>1.1499999999999999</v>
      </c>
      <c r="AA67" s="32">
        <f>Y67*Z67</f>
        <v>117121.13509499999</v>
      </c>
      <c r="AB67" s="39">
        <f>H67</f>
        <v>1</v>
      </c>
      <c r="AC67" s="40">
        <f>K67*AB67</f>
        <v>87759.422999999995</v>
      </c>
    </row>
    <row r="68" spans="1:29" s="64" customFormat="1" ht="18" customHeight="1">
      <c r="A68" s="69">
        <v>4</v>
      </c>
      <c r="B68" s="29" t="s">
        <v>284</v>
      </c>
      <c r="C68" s="30">
        <v>4</v>
      </c>
      <c r="D68" s="34"/>
      <c r="E68" s="32"/>
      <c r="F68" s="30">
        <v>17697</v>
      </c>
      <c r="G68" s="34">
        <v>2.9</v>
      </c>
      <c r="H68" s="38">
        <v>1</v>
      </c>
      <c r="I68" s="32">
        <f>F68*G68*H68</f>
        <v>51321.299999999996</v>
      </c>
      <c r="J68" s="34">
        <v>1.71</v>
      </c>
      <c r="K68" s="49">
        <f>I68*J68</f>
        <v>87759.422999999995</v>
      </c>
      <c r="L68" s="32">
        <v>10</v>
      </c>
      <c r="M68" s="32">
        <f>K68*L68/100</f>
        <v>8775.9423000000006</v>
      </c>
      <c r="N68" s="30"/>
      <c r="O68" s="32"/>
      <c r="P68" s="76"/>
      <c r="Q68" s="32"/>
      <c r="R68" s="32"/>
      <c r="S68" s="32"/>
      <c r="T68" s="76">
        <v>30</v>
      </c>
      <c r="U68" s="32">
        <f>(F68*H68)*T68/100</f>
        <v>5309.1</v>
      </c>
      <c r="V68" s="76"/>
      <c r="W68" s="32"/>
      <c r="X68" s="32">
        <f>M68+O68+Q68+S68+U68+W68</f>
        <v>14085.042300000001</v>
      </c>
      <c r="Y68" s="32">
        <f>K68+X68</f>
        <v>101844.4653</v>
      </c>
      <c r="Z68" s="34">
        <v>1.1499999999999999</v>
      </c>
      <c r="AA68" s="32">
        <f>Y68*Z68</f>
        <v>117121.13509499999</v>
      </c>
      <c r="AB68" s="39">
        <f>H68</f>
        <v>1</v>
      </c>
      <c r="AC68" s="40">
        <f>K68*AB68</f>
        <v>87759.422999999995</v>
      </c>
    </row>
    <row r="69" spans="1:29" s="149" customFormat="1" ht="18" customHeight="1">
      <c r="A69" s="69"/>
      <c r="B69" s="41" t="s">
        <v>22</v>
      </c>
      <c r="C69" s="42"/>
      <c r="D69" s="51"/>
      <c r="E69" s="32"/>
      <c r="F69" s="42"/>
      <c r="G69" s="42"/>
      <c r="H69" s="48">
        <f>SUM(H65:H68)</f>
        <v>4</v>
      </c>
      <c r="I69" s="44">
        <f>SUM(I65:I68)</f>
        <v>205285.19999999998</v>
      </c>
      <c r="J69" s="45"/>
      <c r="K69" s="44">
        <f>SUM(K65:K68)</f>
        <v>351037.69199999998</v>
      </c>
      <c r="L69" s="45"/>
      <c r="M69" s="44">
        <f>SUM(M65:M68)</f>
        <v>35103.769200000002</v>
      </c>
      <c r="N69" s="45"/>
      <c r="O69" s="44">
        <f>SUM(O65:O68)</f>
        <v>0</v>
      </c>
      <c r="P69" s="45"/>
      <c r="Q69" s="44">
        <f>SUM(Q65:Q68)</f>
        <v>0</v>
      </c>
      <c r="R69" s="45"/>
      <c r="S69" s="44">
        <f>SUM(S65:S68)</f>
        <v>0</v>
      </c>
      <c r="T69" s="45"/>
      <c r="U69" s="44">
        <f>SUM(U65:U68)</f>
        <v>21236.400000000001</v>
      </c>
      <c r="V69" s="45"/>
      <c r="W69" s="44">
        <f>SUM(W65:W68)</f>
        <v>0</v>
      </c>
      <c r="X69" s="44">
        <f>SUM(X65:X68)</f>
        <v>56340.169200000004</v>
      </c>
      <c r="Y69" s="44">
        <f>SUM(Y65:Y68)</f>
        <v>407377.86119999998</v>
      </c>
      <c r="Z69" s="45"/>
      <c r="AA69" s="45">
        <f>SUM(AA65:AA68)</f>
        <v>468484.54037999996</v>
      </c>
      <c r="AB69" s="48">
        <f>SUM(AB65:AB68)</f>
        <v>4</v>
      </c>
      <c r="AC69" s="83">
        <f>SUM(AC65:AC68)</f>
        <v>351037.69199999998</v>
      </c>
    </row>
    <row r="70" spans="1:29" s="139" customFormat="1" ht="18" customHeight="1">
      <c r="A70" s="28"/>
      <c r="B70" s="150" t="s">
        <v>285</v>
      </c>
      <c r="C70" s="42"/>
      <c r="D70" s="27"/>
      <c r="E70" s="32"/>
      <c r="F70" s="42"/>
      <c r="G70" s="42"/>
      <c r="H70" s="27">
        <f>H53+H63+H69</f>
        <v>12.75</v>
      </c>
      <c r="I70" s="44">
        <f>I53+I63+I69</f>
        <v>915333.08249999979</v>
      </c>
      <c r="J70" s="45"/>
      <c r="K70" s="44">
        <f>K53+K63+K69</f>
        <v>2266462.7536499999</v>
      </c>
      <c r="L70" s="45"/>
      <c r="M70" s="44">
        <f>M53+M63+M69</f>
        <v>226646.27536499998</v>
      </c>
      <c r="N70" s="45"/>
      <c r="O70" s="44">
        <f>O53+O63+O69</f>
        <v>0</v>
      </c>
      <c r="P70" s="45"/>
      <c r="Q70" s="44">
        <f>Q53+Q63+Q69</f>
        <v>15927.3</v>
      </c>
      <c r="R70" s="45"/>
      <c r="S70" s="44">
        <f>S53+S63+S69</f>
        <v>172545.75</v>
      </c>
      <c r="T70" s="45"/>
      <c r="U70" s="44">
        <f>U53+U63+U69</f>
        <v>21236.400000000001</v>
      </c>
      <c r="V70" s="45"/>
      <c r="W70" s="44">
        <f>W53+W63+W69</f>
        <v>0</v>
      </c>
      <c r="X70" s="44">
        <f>X53+X63+X69</f>
        <v>436355.72536500002</v>
      </c>
      <c r="Y70" s="44">
        <f>Y53+Y63+Y69</f>
        <v>2702818.4790150002</v>
      </c>
      <c r="Z70" s="45"/>
      <c r="AA70" s="44">
        <f>AA53+AA63+AA69</f>
        <v>2858833.8152549998</v>
      </c>
      <c r="AB70" s="48">
        <f>AB53+AB63+AB69</f>
        <v>11</v>
      </c>
      <c r="AC70" s="83">
        <f>AC53+AC63+AC69</f>
        <v>1588174.7922</v>
      </c>
    </row>
    <row r="71" spans="1:29" s="64" customFormat="1" ht="18" customHeight="1">
      <c r="A71" s="313" t="s">
        <v>132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5"/>
    </row>
    <row r="72" spans="1:29" s="64" customFormat="1" ht="18" customHeight="1">
      <c r="A72" s="316" t="s">
        <v>133</v>
      </c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8"/>
    </row>
    <row r="73" spans="1:29" s="64" customFormat="1" ht="18" customHeight="1">
      <c r="A73" s="69">
        <v>1</v>
      </c>
      <c r="B73" s="29" t="s">
        <v>286</v>
      </c>
      <c r="C73" s="97" t="s">
        <v>19</v>
      </c>
      <c r="D73" s="30" t="s">
        <v>20</v>
      </c>
      <c r="E73" s="32" t="s">
        <v>18</v>
      </c>
      <c r="F73" s="30">
        <v>17697</v>
      </c>
      <c r="G73" s="30">
        <v>5.99</v>
      </c>
      <c r="H73" s="33">
        <v>0.25</v>
      </c>
      <c r="I73" s="32">
        <f>F73*G73*H73</f>
        <v>26501.2575</v>
      </c>
      <c r="J73" s="34">
        <v>3.42</v>
      </c>
      <c r="K73" s="32">
        <f>I73*J73</f>
        <v>90634.30064999999</v>
      </c>
      <c r="L73" s="32">
        <v>10</v>
      </c>
      <c r="M73" s="32">
        <f t="shared" ref="M73:M80" si="29">K73*L73/100</f>
        <v>9063.4300649999986</v>
      </c>
      <c r="N73" s="30"/>
      <c r="O73" s="32"/>
      <c r="P73" s="32"/>
      <c r="Q73" s="35"/>
      <c r="R73" s="32"/>
      <c r="S73" s="32"/>
      <c r="T73" s="32"/>
      <c r="U73" s="32"/>
      <c r="V73" s="32"/>
      <c r="W73" s="32"/>
      <c r="X73" s="32">
        <f t="shared" ref="X73:X80" si="30">M73+O73+Q73+S73+U73+W73</f>
        <v>9063.4300649999986</v>
      </c>
      <c r="Y73" s="32">
        <f t="shared" ref="Y73:Y80" si="31">K73+X73</f>
        <v>99697.730714999983</v>
      </c>
      <c r="Z73" s="34"/>
      <c r="AA73" s="32">
        <f t="shared" ref="AA73:AA80" si="32">Y73</f>
        <v>99697.730714999983</v>
      </c>
      <c r="AB73" s="39"/>
      <c r="AC73" s="40"/>
    </row>
    <row r="74" spans="1:29" s="64" customFormat="1" ht="18" customHeight="1">
      <c r="A74" s="69">
        <v>2</v>
      </c>
      <c r="B74" s="29" t="s">
        <v>252</v>
      </c>
      <c r="C74" s="97" t="s">
        <v>19</v>
      </c>
      <c r="D74" s="30" t="s">
        <v>20</v>
      </c>
      <c r="E74" s="32" t="s">
        <v>18</v>
      </c>
      <c r="F74" s="30">
        <v>17697</v>
      </c>
      <c r="G74" s="30">
        <v>5.99</v>
      </c>
      <c r="H74" s="38">
        <v>1</v>
      </c>
      <c r="I74" s="32">
        <f t="shared" ref="I74:I80" si="33">F74*G74*H74</f>
        <v>106005.03</v>
      </c>
      <c r="J74" s="34">
        <v>3.42</v>
      </c>
      <c r="K74" s="32">
        <f>I74*J74</f>
        <v>362537.20259999996</v>
      </c>
      <c r="L74" s="32">
        <v>10</v>
      </c>
      <c r="M74" s="32">
        <f t="shared" si="29"/>
        <v>36253.720259999995</v>
      </c>
      <c r="N74" s="30">
        <v>50</v>
      </c>
      <c r="O74" s="32">
        <f>F74*H74*N74%</f>
        <v>8848.5</v>
      </c>
      <c r="P74" s="32"/>
      <c r="Q74" s="35"/>
      <c r="R74" s="32">
        <v>150</v>
      </c>
      <c r="S74" s="32">
        <f>F74*H74*R74/100</f>
        <v>26545.5</v>
      </c>
      <c r="T74" s="32"/>
      <c r="U74" s="32"/>
      <c r="V74" s="32"/>
      <c r="W74" s="32"/>
      <c r="X74" s="32">
        <f t="shared" si="30"/>
        <v>71647.720260000002</v>
      </c>
      <c r="Y74" s="32">
        <f t="shared" si="31"/>
        <v>434184.92285999993</v>
      </c>
      <c r="Z74" s="34"/>
      <c r="AA74" s="32">
        <f t="shared" si="32"/>
        <v>434184.92285999993</v>
      </c>
      <c r="AB74" s="39">
        <v>1</v>
      </c>
      <c r="AC74" s="40">
        <f>K74*AB74</f>
        <v>362537.20259999996</v>
      </c>
    </row>
    <row r="75" spans="1:29" s="64" customFormat="1" ht="18" customHeight="1">
      <c r="A75" s="69">
        <v>3</v>
      </c>
      <c r="B75" s="29" t="s">
        <v>251</v>
      </c>
      <c r="C75" s="97" t="s">
        <v>19</v>
      </c>
      <c r="D75" s="30" t="s">
        <v>20</v>
      </c>
      <c r="E75" s="32" t="s">
        <v>18</v>
      </c>
      <c r="F75" s="30">
        <v>17697</v>
      </c>
      <c r="G75" s="30">
        <v>5.99</v>
      </c>
      <c r="H75" s="38">
        <v>1</v>
      </c>
      <c r="I75" s="32">
        <f t="shared" si="33"/>
        <v>106005.03</v>
      </c>
      <c r="J75" s="34">
        <v>3.42</v>
      </c>
      <c r="K75" s="32">
        <f t="shared" ref="K75:K80" si="34">I75*J75</f>
        <v>362537.20259999996</v>
      </c>
      <c r="L75" s="32">
        <v>10</v>
      </c>
      <c r="M75" s="32">
        <f t="shared" si="29"/>
        <v>36253.720259999995</v>
      </c>
      <c r="N75" s="32"/>
      <c r="O75" s="35"/>
      <c r="P75" s="32"/>
      <c r="Q75" s="35"/>
      <c r="R75" s="32">
        <v>150</v>
      </c>
      <c r="S75" s="32">
        <f>F75*H75*R75/100</f>
        <v>26545.5</v>
      </c>
      <c r="T75" s="32"/>
      <c r="U75" s="32"/>
      <c r="V75" s="32"/>
      <c r="W75" s="32"/>
      <c r="X75" s="32">
        <f t="shared" si="30"/>
        <v>62799.220259999995</v>
      </c>
      <c r="Y75" s="32">
        <f t="shared" si="31"/>
        <v>425336.42285999993</v>
      </c>
      <c r="Z75" s="34"/>
      <c r="AA75" s="32">
        <f t="shared" si="32"/>
        <v>425336.42285999993</v>
      </c>
      <c r="AB75" s="39">
        <v>1</v>
      </c>
      <c r="AC75" s="40">
        <f>K75*AB75</f>
        <v>362537.20259999996</v>
      </c>
    </row>
    <row r="76" spans="1:29" s="64" customFormat="1" ht="18" customHeight="1">
      <c r="A76" s="69">
        <v>4</v>
      </c>
      <c r="B76" s="29" t="s">
        <v>251</v>
      </c>
      <c r="C76" s="97" t="s">
        <v>21</v>
      </c>
      <c r="D76" s="30" t="s">
        <v>20</v>
      </c>
      <c r="E76" s="32"/>
      <c r="F76" s="30">
        <v>17697</v>
      </c>
      <c r="G76" s="30">
        <v>4.7699999999999996</v>
      </c>
      <c r="H76" s="38">
        <v>1</v>
      </c>
      <c r="I76" s="32">
        <f t="shared" si="33"/>
        <v>84414.689999999988</v>
      </c>
      <c r="J76" s="34">
        <v>3.42</v>
      </c>
      <c r="K76" s="32">
        <f t="shared" si="34"/>
        <v>288698.23979999998</v>
      </c>
      <c r="L76" s="32">
        <v>10</v>
      </c>
      <c r="M76" s="32">
        <f t="shared" si="29"/>
        <v>28869.823980000001</v>
      </c>
      <c r="N76" s="32"/>
      <c r="O76" s="32"/>
      <c r="P76" s="32"/>
      <c r="Q76" s="35"/>
      <c r="R76" s="32">
        <v>150</v>
      </c>
      <c r="S76" s="32">
        <f>F76*H76*R76/100</f>
        <v>26545.5</v>
      </c>
      <c r="T76" s="32"/>
      <c r="U76" s="32"/>
      <c r="V76" s="32"/>
      <c r="W76" s="32"/>
      <c r="X76" s="32">
        <f t="shared" si="30"/>
        <v>55415.323980000001</v>
      </c>
      <c r="Y76" s="32">
        <f t="shared" si="31"/>
        <v>344113.56377999997</v>
      </c>
      <c r="Z76" s="34"/>
      <c r="AA76" s="32">
        <f t="shared" si="32"/>
        <v>344113.56377999997</v>
      </c>
      <c r="AB76" s="39"/>
      <c r="AC76" s="40"/>
    </row>
    <row r="77" spans="1:29" s="64" customFormat="1" ht="18" customHeight="1">
      <c r="A77" s="69">
        <v>5</v>
      </c>
      <c r="B77" s="29" t="s">
        <v>251</v>
      </c>
      <c r="C77" s="97" t="s">
        <v>19</v>
      </c>
      <c r="D77" s="30" t="s">
        <v>20</v>
      </c>
      <c r="E77" s="32" t="s">
        <v>18</v>
      </c>
      <c r="F77" s="30">
        <v>17697</v>
      </c>
      <c r="G77" s="30">
        <v>5.99</v>
      </c>
      <c r="H77" s="38">
        <v>1</v>
      </c>
      <c r="I77" s="32">
        <f t="shared" si="33"/>
        <v>106005.03</v>
      </c>
      <c r="J77" s="34">
        <v>3.42</v>
      </c>
      <c r="K77" s="32">
        <f t="shared" si="34"/>
        <v>362537.20259999996</v>
      </c>
      <c r="L77" s="32">
        <v>10</v>
      </c>
      <c r="M77" s="32">
        <f t="shared" si="29"/>
        <v>36253.720259999995</v>
      </c>
      <c r="N77" s="32"/>
      <c r="O77" s="32"/>
      <c r="P77" s="32"/>
      <c r="Q77" s="35"/>
      <c r="R77" s="32">
        <v>150</v>
      </c>
      <c r="S77" s="32">
        <f>F77*H77*R77/100</f>
        <v>26545.5</v>
      </c>
      <c r="T77" s="32"/>
      <c r="U77" s="32"/>
      <c r="V77" s="32"/>
      <c r="W77" s="32"/>
      <c r="X77" s="32">
        <f t="shared" si="30"/>
        <v>62799.220259999995</v>
      </c>
      <c r="Y77" s="32">
        <f t="shared" si="31"/>
        <v>425336.42285999993</v>
      </c>
      <c r="Z77" s="34"/>
      <c r="AA77" s="32">
        <f t="shared" si="32"/>
        <v>425336.42285999993</v>
      </c>
      <c r="AB77" s="39"/>
      <c r="AC77" s="40"/>
    </row>
    <row r="78" spans="1:29" s="64" customFormat="1" ht="18" customHeight="1">
      <c r="A78" s="69">
        <v>6</v>
      </c>
      <c r="B78" s="29" t="s">
        <v>251</v>
      </c>
      <c r="C78" s="152" t="s">
        <v>19</v>
      </c>
      <c r="D78" s="134">
        <v>13.4</v>
      </c>
      <c r="E78" s="77" t="s">
        <v>46</v>
      </c>
      <c r="F78" s="30">
        <v>17697</v>
      </c>
      <c r="G78" s="30">
        <v>5.29</v>
      </c>
      <c r="H78" s="38">
        <v>1</v>
      </c>
      <c r="I78" s="32">
        <f t="shared" si="33"/>
        <v>93617.13</v>
      </c>
      <c r="J78" s="34">
        <v>3.42</v>
      </c>
      <c r="K78" s="32">
        <f t="shared" si="34"/>
        <v>320170.5846</v>
      </c>
      <c r="L78" s="32">
        <v>10</v>
      </c>
      <c r="M78" s="32">
        <f t="shared" si="29"/>
        <v>32017.05846</v>
      </c>
      <c r="N78" s="32"/>
      <c r="O78" s="32"/>
      <c r="P78" s="32"/>
      <c r="Q78" s="35"/>
      <c r="R78" s="32">
        <v>150</v>
      </c>
      <c r="S78" s="32">
        <f>F78*H78*R78/100</f>
        <v>26545.5</v>
      </c>
      <c r="T78" s="32"/>
      <c r="U78" s="32"/>
      <c r="V78" s="32"/>
      <c r="W78" s="32"/>
      <c r="X78" s="32">
        <f t="shared" si="30"/>
        <v>58562.55846</v>
      </c>
      <c r="Y78" s="32">
        <f t="shared" si="31"/>
        <v>378733.14306000003</v>
      </c>
      <c r="Z78" s="34"/>
      <c r="AA78" s="32">
        <f t="shared" si="32"/>
        <v>378733.14306000003</v>
      </c>
      <c r="AB78" s="39">
        <v>1</v>
      </c>
      <c r="AC78" s="40">
        <f>K78*AB78</f>
        <v>320170.5846</v>
      </c>
    </row>
    <row r="79" spans="1:29" s="64" customFormat="1" ht="18" customHeight="1">
      <c r="A79" s="69">
        <v>7</v>
      </c>
      <c r="B79" s="29" t="s">
        <v>253</v>
      </c>
      <c r="C79" s="97" t="s">
        <v>139</v>
      </c>
      <c r="D79" s="31">
        <v>11.5</v>
      </c>
      <c r="E79" s="32" t="s">
        <v>46</v>
      </c>
      <c r="F79" s="30">
        <v>17697</v>
      </c>
      <c r="G79" s="30">
        <v>5.21</v>
      </c>
      <c r="H79" s="38">
        <v>1</v>
      </c>
      <c r="I79" s="32">
        <f t="shared" si="33"/>
        <v>92201.37</v>
      </c>
      <c r="J79" s="34">
        <v>3.42</v>
      </c>
      <c r="K79" s="32">
        <f t="shared" si="34"/>
        <v>315328.68539999996</v>
      </c>
      <c r="L79" s="32">
        <v>10</v>
      </c>
      <c r="M79" s="32">
        <f t="shared" si="29"/>
        <v>31532.868539999992</v>
      </c>
      <c r="N79" s="32"/>
      <c r="O79" s="32"/>
      <c r="P79" s="135"/>
      <c r="Q79" s="32"/>
      <c r="R79" s="32"/>
      <c r="S79" s="32"/>
      <c r="T79" s="32"/>
      <c r="U79" s="32"/>
      <c r="V79" s="32"/>
      <c r="W79" s="32"/>
      <c r="X79" s="32">
        <f t="shared" si="30"/>
        <v>31532.868539999992</v>
      </c>
      <c r="Y79" s="32">
        <f t="shared" si="31"/>
        <v>346861.55393999995</v>
      </c>
      <c r="Z79" s="34"/>
      <c r="AA79" s="32">
        <f t="shared" si="32"/>
        <v>346861.55393999995</v>
      </c>
      <c r="AB79" s="39">
        <v>1</v>
      </c>
      <c r="AC79" s="40">
        <f>K79*AB79</f>
        <v>315328.68539999996</v>
      </c>
    </row>
    <row r="80" spans="1:29" s="64" customFormat="1" ht="18" customHeight="1">
      <c r="A80" s="69">
        <v>8</v>
      </c>
      <c r="B80" s="29" t="s">
        <v>254</v>
      </c>
      <c r="C80" s="30" t="s">
        <v>21</v>
      </c>
      <c r="D80" s="30">
        <v>0.4</v>
      </c>
      <c r="E80" s="32"/>
      <c r="F80" s="30">
        <v>17697</v>
      </c>
      <c r="G80" s="30">
        <v>4.13</v>
      </c>
      <c r="H80" s="33">
        <v>0.25</v>
      </c>
      <c r="I80" s="32">
        <f t="shared" si="33"/>
        <v>18272.1525</v>
      </c>
      <c r="J80" s="34">
        <v>3.42</v>
      </c>
      <c r="K80" s="32">
        <f t="shared" si="34"/>
        <v>62490.761549999996</v>
      </c>
      <c r="L80" s="32">
        <v>10</v>
      </c>
      <c r="M80" s="32">
        <f t="shared" si="29"/>
        <v>6249.0761549999997</v>
      </c>
      <c r="N80" s="32"/>
      <c r="O80" s="32"/>
      <c r="P80" s="32"/>
      <c r="Q80" s="35"/>
      <c r="R80" s="32"/>
      <c r="S80" s="32"/>
      <c r="T80" s="32"/>
      <c r="U80" s="32"/>
      <c r="V80" s="32"/>
      <c r="W80" s="32"/>
      <c r="X80" s="32">
        <f t="shared" si="30"/>
        <v>6249.0761549999997</v>
      </c>
      <c r="Y80" s="32">
        <f t="shared" si="31"/>
        <v>68739.837704999998</v>
      </c>
      <c r="Z80" s="34"/>
      <c r="AA80" s="32">
        <f t="shared" si="32"/>
        <v>68739.837704999998</v>
      </c>
      <c r="AB80" s="39"/>
      <c r="AC80" s="40"/>
    </row>
    <row r="81" spans="1:29" s="139" customFormat="1" ht="18" customHeight="1">
      <c r="A81" s="69"/>
      <c r="B81" s="41" t="s">
        <v>22</v>
      </c>
      <c r="C81" s="42"/>
      <c r="D81" s="51"/>
      <c r="E81" s="32"/>
      <c r="F81" s="42"/>
      <c r="G81" s="42"/>
      <c r="H81" s="48">
        <f>SUM(H73:H80)</f>
        <v>6.5</v>
      </c>
      <c r="I81" s="44">
        <f>SUM(I73:I80)</f>
        <v>633021.68999999994</v>
      </c>
      <c r="J81" s="45"/>
      <c r="K81" s="44">
        <f>SUM(K73:K80)</f>
        <v>2164934.1797999996</v>
      </c>
      <c r="L81" s="45"/>
      <c r="M81" s="44">
        <f>SUM(M73:M80)</f>
        <v>216493.41797999997</v>
      </c>
      <c r="N81" s="45"/>
      <c r="O81" s="44">
        <f>SUM(O73:O80)</f>
        <v>8848.5</v>
      </c>
      <c r="P81" s="45"/>
      <c r="Q81" s="44">
        <f>SUM(Q73:Q80)</f>
        <v>0</v>
      </c>
      <c r="R81" s="45"/>
      <c r="S81" s="44">
        <f>SUM(S73:S80)</f>
        <v>132727.5</v>
      </c>
      <c r="T81" s="45"/>
      <c r="U81" s="44">
        <f>SUM(U73:U80)</f>
        <v>0</v>
      </c>
      <c r="V81" s="45"/>
      <c r="W81" s="44">
        <f>SUM(W73:W80)</f>
        <v>0</v>
      </c>
      <c r="X81" s="44">
        <f>SUM(X73:X80)</f>
        <v>358069.41798000003</v>
      </c>
      <c r="Y81" s="44">
        <f>SUM(Y73:Y80)</f>
        <v>2523003.5977799995</v>
      </c>
      <c r="Z81" s="45"/>
      <c r="AA81" s="45">
        <f>SUM(AA73:AA80)</f>
        <v>2523003.5977799995</v>
      </c>
      <c r="AB81" s="48">
        <f>SUM(AB73:AB80)</f>
        <v>4</v>
      </c>
      <c r="AC81" s="83">
        <f>SUM(AC73:AC80)</f>
        <v>1360573.6751999999</v>
      </c>
    </row>
    <row r="82" spans="1:29" s="64" customFormat="1" ht="18" customHeight="1">
      <c r="A82" s="316" t="s">
        <v>134</v>
      </c>
      <c r="B82" s="317"/>
      <c r="C82" s="317"/>
      <c r="D82" s="317"/>
      <c r="E82" s="317"/>
      <c r="F82" s="317"/>
      <c r="G82" s="317"/>
      <c r="H82" s="317"/>
      <c r="I82" s="319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8"/>
    </row>
    <row r="83" spans="1:29" s="64" customFormat="1" ht="18" customHeight="1">
      <c r="A83" s="132">
        <v>1</v>
      </c>
      <c r="B83" s="133" t="s">
        <v>151</v>
      </c>
      <c r="C83" s="78" t="s">
        <v>27</v>
      </c>
      <c r="D83" s="134">
        <v>15.5</v>
      </c>
      <c r="E83" s="77"/>
      <c r="F83" s="78">
        <v>17697</v>
      </c>
      <c r="G83" s="153">
        <v>4</v>
      </c>
      <c r="H83" s="130">
        <v>1</v>
      </c>
      <c r="I83" s="32">
        <f t="shared" ref="I83:I96" si="35">F83*G83*H83</f>
        <v>70788</v>
      </c>
      <c r="J83" s="34">
        <v>2.34</v>
      </c>
      <c r="K83" s="32">
        <f t="shared" ref="K83:K96" si="36">I83*J83</f>
        <v>165643.91999999998</v>
      </c>
      <c r="L83" s="32">
        <v>10</v>
      </c>
      <c r="M83" s="32">
        <f t="shared" ref="M83:M96" si="37">K83*L83/100</f>
        <v>16564.391999999996</v>
      </c>
      <c r="N83" s="32">
        <v>25</v>
      </c>
      <c r="O83" s="32">
        <f>(F83*H83)*N83/100</f>
        <v>4424.25</v>
      </c>
      <c r="P83" s="77"/>
      <c r="Q83" s="154"/>
      <c r="R83" s="77">
        <v>100</v>
      </c>
      <c r="S83" s="76">
        <f t="shared" ref="S83:S96" si="38">F83*H83*R83/100</f>
        <v>17697</v>
      </c>
      <c r="T83" s="76"/>
      <c r="U83" s="32"/>
      <c r="V83" s="76"/>
      <c r="W83" s="32"/>
      <c r="X83" s="32">
        <f t="shared" ref="X83:X96" si="39">M83+O83+Q83+S83+U83+W83</f>
        <v>38685.641999999993</v>
      </c>
      <c r="Y83" s="32">
        <f t="shared" ref="Y83:Y96" si="40">K83+X83</f>
        <v>204329.56199999998</v>
      </c>
      <c r="Z83" s="34"/>
      <c r="AA83" s="32">
        <f t="shared" ref="AA83:AA96" si="41">Y83</f>
        <v>204329.56199999998</v>
      </c>
      <c r="AB83" s="155">
        <v>1</v>
      </c>
      <c r="AC83" s="40">
        <f t="shared" ref="AC83:AC91" si="42">K83*AB83</f>
        <v>165643.91999999998</v>
      </c>
    </row>
    <row r="84" spans="1:29" s="64" customFormat="1" ht="18" customHeight="1">
      <c r="A84" s="132">
        <v>2</v>
      </c>
      <c r="B84" s="133" t="s">
        <v>255</v>
      </c>
      <c r="C84" s="78" t="s">
        <v>30</v>
      </c>
      <c r="D84" s="134">
        <v>13.7</v>
      </c>
      <c r="E84" s="77" t="s">
        <v>18</v>
      </c>
      <c r="F84" s="78">
        <v>17697</v>
      </c>
      <c r="G84" s="78">
        <v>4.34</v>
      </c>
      <c r="H84" s="130">
        <v>1</v>
      </c>
      <c r="I84" s="32">
        <f t="shared" si="35"/>
        <v>76804.98</v>
      </c>
      <c r="J84" s="34">
        <v>2.34</v>
      </c>
      <c r="K84" s="32">
        <f t="shared" si="36"/>
        <v>179723.65319999997</v>
      </c>
      <c r="L84" s="32">
        <v>10</v>
      </c>
      <c r="M84" s="32">
        <f t="shared" si="37"/>
        <v>17972.365319999997</v>
      </c>
      <c r="N84" s="77"/>
      <c r="O84" s="77"/>
      <c r="P84" s="77"/>
      <c r="Q84" s="154"/>
      <c r="R84" s="77">
        <v>100</v>
      </c>
      <c r="S84" s="76">
        <f t="shared" si="38"/>
        <v>17697</v>
      </c>
      <c r="T84" s="76"/>
      <c r="U84" s="32"/>
      <c r="V84" s="76"/>
      <c r="W84" s="32"/>
      <c r="X84" s="32">
        <f t="shared" si="39"/>
        <v>35669.365319999997</v>
      </c>
      <c r="Y84" s="32">
        <f t="shared" si="40"/>
        <v>215393.01851999998</v>
      </c>
      <c r="Z84" s="34"/>
      <c r="AA84" s="32">
        <f t="shared" si="41"/>
        <v>215393.01851999998</v>
      </c>
      <c r="AB84" s="155">
        <v>1</v>
      </c>
      <c r="AC84" s="40">
        <f t="shared" si="42"/>
        <v>179723.65319999997</v>
      </c>
    </row>
    <row r="85" spans="1:29" s="64" customFormat="1" ht="18" customHeight="1">
      <c r="A85" s="132">
        <v>3</v>
      </c>
      <c r="B85" s="133" t="s">
        <v>255</v>
      </c>
      <c r="C85" s="78" t="s">
        <v>29</v>
      </c>
      <c r="D85" s="134">
        <v>12.5</v>
      </c>
      <c r="E85" s="77" t="s">
        <v>46</v>
      </c>
      <c r="F85" s="78">
        <v>17697</v>
      </c>
      <c r="G85" s="78">
        <v>4.12</v>
      </c>
      <c r="H85" s="130">
        <v>1</v>
      </c>
      <c r="I85" s="32">
        <f t="shared" si="35"/>
        <v>72911.64</v>
      </c>
      <c r="J85" s="34">
        <v>2.34</v>
      </c>
      <c r="K85" s="32">
        <f t="shared" si="36"/>
        <v>170613.23759999999</v>
      </c>
      <c r="L85" s="32">
        <v>10</v>
      </c>
      <c r="M85" s="32">
        <f t="shared" si="37"/>
        <v>17061.323759999999</v>
      </c>
      <c r="N85" s="77"/>
      <c r="O85" s="77"/>
      <c r="P85" s="77"/>
      <c r="Q85" s="154"/>
      <c r="R85" s="77">
        <v>100</v>
      </c>
      <c r="S85" s="76">
        <f t="shared" si="38"/>
        <v>17697</v>
      </c>
      <c r="T85" s="76"/>
      <c r="U85" s="32"/>
      <c r="V85" s="76"/>
      <c r="W85" s="32"/>
      <c r="X85" s="32">
        <f t="shared" si="39"/>
        <v>34758.323759999999</v>
      </c>
      <c r="Y85" s="32">
        <f t="shared" si="40"/>
        <v>205371.56135999999</v>
      </c>
      <c r="Z85" s="34"/>
      <c r="AA85" s="32">
        <f t="shared" si="41"/>
        <v>205371.56135999999</v>
      </c>
      <c r="AB85" s="155">
        <v>1</v>
      </c>
      <c r="AC85" s="40">
        <f t="shared" si="42"/>
        <v>170613.23759999999</v>
      </c>
    </row>
    <row r="86" spans="1:29" s="64" customFormat="1" ht="18" customHeight="1">
      <c r="A86" s="132">
        <v>4</v>
      </c>
      <c r="B86" s="133" t="s">
        <v>255</v>
      </c>
      <c r="C86" s="78" t="s">
        <v>30</v>
      </c>
      <c r="D86" s="30" t="s">
        <v>20</v>
      </c>
      <c r="E86" s="77" t="s">
        <v>18</v>
      </c>
      <c r="F86" s="78">
        <v>17697</v>
      </c>
      <c r="G86" s="78">
        <v>4.53</v>
      </c>
      <c r="H86" s="130">
        <v>1</v>
      </c>
      <c r="I86" s="32">
        <f t="shared" si="35"/>
        <v>80167.41</v>
      </c>
      <c r="J86" s="34">
        <v>2.34</v>
      </c>
      <c r="K86" s="32">
        <f t="shared" si="36"/>
        <v>187591.73939999999</v>
      </c>
      <c r="L86" s="32">
        <v>10</v>
      </c>
      <c r="M86" s="32">
        <f t="shared" si="37"/>
        <v>18759.173939999997</v>
      </c>
      <c r="N86" s="77"/>
      <c r="O86" s="77"/>
      <c r="P86" s="77"/>
      <c r="Q86" s="156"/>
      <c r="R86" s="77">
        <v>100</v>
      </c>
      <c r="S86" s="76">
        <f t="shared" si="38"/>
        <v>17697</v>
      </c>
      <c r="T86" s="76"/>
      <c r="U86" s="32"/>
      <c r="V86" s="76"/>
      <c r="W86" s="32"/>
      <c r="X86" s="32">
        <f t="shared" si="39"/>
        <v>36456.173939999993</v>
      </c>
      <c r="Y86" s="32">
        <f t="shared" si="40"/>
        <v>224047.91333999997</v>
      </c>
      <c r="Z86" s="34"/>
      <c r="AA86" s="32">
        <f t="shared" si="41"/>
        <v>224047.91333999997</v>
      </c>
      <c r="AB86" s="155">
        <v>1</v>
      </c>
      <c r="AC86" s="40">
        <f t="shared" si="42"/>
        <v>187591.73939999999</v>
      </c>
    </row>
    <row r="87" spans="1:29" s="64" customFormat="1" ht="18" customHeight="1">
      <c r="A87" s="132">
        <v>5</v>
      </c>
      <c r="B87" s="133" t="s">
        <v>255</v>
      </c>
      <c r="C87" s="78" t="s">
        <v>30</v>
      </c>
      <c r="D87" s="134">
        <v>18.5</v>
      </c>
      <c r="E87" s="77" t="s">
        <v>18</v>
      </c>
      <c r="F87" s="78">
        <v>17697</v>
      </c>
      <c r="G87" s="153">
        <v>4.4000000000000004</v>
      </c>
      <c r="H87" s="130">
        <v>1</v>
      </c>
      <c r="I87" s="32">
        <f>F87*G87*H87</f>
        <v>77866.8</v>
      </c>
      <c r="J87" s="34">
        <v>2.34</v>
      </c>
      <c r="K87" s="32">
        <f>I87*J87</f>
        <v>182208.31200000001</v>
      </c>
      <c r="L87" s="32">
        <v>10</v>
      </c>
      <c r="M87" s="32">
        <f>K87*L87/100</f>
        <v>18220.831200000001</v>
      </c>
      <c r="N87" s="77"/>
      <c r="O87" s="77"/>
      <c r="P87" s="77"/>
      <c r="Q87" s="154"/>
      <c r="R87" s="77">
        <v>100</v>
      </c>
      <c r="S87" s="76">
        <f>F87*H87*R87/100</f>
        <v>17697</v>
      </c>
      <c r="T87" s="76"/>
      <c r="U87" s="32"/>
      <c r="V87" s="76"/>
      <c r="W87" s="32"/>
      <c r="X87" s="32">
        <f>M87+O87+Q87+S87+U87+W87</f>
        <v>35917.831200000001</v>
      </c>
      <c r="Y87" s="32">
        <f>K87+X87</f>
        <v>218126.14319999999</v>
      </c>
      <c r="Z87" s="34"/>
      <c r="AA87" s="32">
        <f>Y87</f>
        <v>218126.14319999999</v>
      </c>
      <c r="AB87" s="155"/>
      <c r="AC87" s="40"/>
    </row>
    <row r="88" spans="1:29" s="64" customFormat="1" ht="18" customHeight="1">
      <c r="A88" s="132">
        <v>6</v>
      </c>
      <c r="B88" s="133" t="s">
        <v>417</v>
      </c>
      <c r="C88" s="78" t="s">
        <v>30</v>
      </c>
      <c r="D88" s="134" t="s">
        <v>20</v>
      </c>
      <c r="E88" s="77" t="s">
        <v>18</v>
      </c>
      <c r="F88" s="78">
        <v>17697</v>
      </c>
      <c r="G88" s="78">
        <v>4.53</v>
      </c>
      <c r="H88" s="130">
        <v>1</v>
      </c>
      <c r="I88" s="32">
        <f>F88*G88*H88</f>
        <v>80167.41</v>
      </c>
      <c r="J88" s="34">
        <v>2.34</v>
      </c>
      <c r="K88" s="32">
        <f>I88*J88</f>
        <v>187591.73939999999</v>
      </c>
      <c r="L88" s="32">
        <v>10</v>
      </c>
      <c r="M88" s="32">
        <f>K88*L88/100</f>
        <v>18759.173939999997</v>
      </c>
      <c r="N88" s="77"/>
      <c r="O88" s="77"/>
      <c r="P88" s="135">
        <v>20</v>
      </c>
      <c r="Q88" s="32">
        <f>F88*H88*P88/100</f>
        <v>3539.4</v>
      </c>
      <c r="R88" s="157">
        <v>100</v>
      </c>
      <c r="S88" s="76">
        <f>F88*H88*R88/100</f>
        <v>17697</v>
      </c>
      <c r="T88" s="76"/>
      <c r="U88" s="32"/>
      <c r="V88" s="76"/>
      <c r="W88" s="32"/>
      <c r="X88" s="32">
        <f>M88+O88+Q88+S88+U88+W88</f>
        <v>39995.573940000002</v>
      </c>
      <c r="Y88" s="32">
        <f>K88+X88</f>
        <v>227587.31333999999</v>
      </c>
      <c r="Z88" s="34"/>
      <c r="AA88" s="32">
        <f>Y88</f>
        <v>227587.31333999999</v>
      </c>
      <c r="AB88" s="155">
        <v>1</v>
      </c>
      <c r="AC88" s="40">
        <f>K88*AB88</f>
        <v>187591.73939999999</v>
      </c>
    </row>
    <row r="89" spans="1:29" s="64" customFormat="1" ht="18" customHeight="1">
      <c r="A89" s="132">
        <v>7</v>
      </c>
      <c r="B89" s="133" t="s">
        <v>417</v>
      </c>
      <c r="C89" s="78" t="s">
        <v>30</v>
      </c>
      <c r="D89" s="30" t="s">
        <v>20</v>
      </c>
      <c r="E89" s="77" t="s">
        <v>18</v>
      </c>
      <c r="F89" s="78">
        <v>17697</v>
      </c>
      <c r="G89" s="78">
        <v>4.53</v>
      </c>
      <c r="H89" s="130">
        <v>1</v>
      </c>
      <c r="I89" s="32">
        <f t="shared" si="35"/>
        <v>80167.41</v>
      </c>
      <c r="J89" s="34">
        <v>2.34</v>
      </c>
      <c r="K89" s="32">
        <f t="shared" si="36"/>
        <v>187591.73939999999</v>
      </c>
      <c r="L89" s="32">
        <v>10</v>
      </c>
      <c r="M89" s="32">
        <f t="shared" si="37"/>
        <v>18759.173939999997</v>
      </c>
      <c r="N89" s="77"/>
      <c r="O89" s="77"/>
      <c r="P89" s="135">
        <v>20</v>
      </c>
      <c r="Q89" s="32">
        <f>F89*H89*P89/100</f>
        <v>3539.4</v>
      </c>
      <c r="R89" s="157">
        <v>100</v>
      </c>
      <c r="S89" s="76">
        <f t="shared" si="38"/>
        <v>17697</v>
      </c>
      <c r="T89" s="76"/>
      <c r="U89" s="32"/>
      <c r="V89" s="76"/>
      <c r="W89" s="32"/>
      <c r="X89" s="32">
        <f t="shared" si="39"/>
        <v>39995.573940000002</v>
      </c>
      <c r="Y89" s="32">
        <f t="shared" si="40"/>
        <v>227587.31333999999</v>
      </c>
      <c r="Z89" s="34"/>
      <c r="AA89" s="32">
        <f t="shared" si="41"/>
        <v>227587.31333999999</v>
      </c>
      <c r="AB89" s="155">
        <v>1</v>
      </c>
      <c r="AC89" s="40">
        <f t="shared" si="42"/>
        <v>187591.73939999999</v>
      </c>
    </row>
    <row r="90" spans="1:29" s="64" customFormat="1" ht="18" customHeight="1">
      <c r="A90" s="132">
        <v>8</v>
      </c>
      <c r="B90" s="133" t="s">
        <v>417</v>
      </c>
      <c r="C90" s="78" t="s">
        <v>30</v>
      </c>
      <c r="D90" s="30" t="s">
        <v>20</v>
      </c>
      <c r="E90" s="77" t="s">
        <v>18</v>
      </c>
      <c r="F90" s="78">
        <v>17697</v>
      </c>
      <c r="G90" s="78">
        <v>4.53</v>
      </c>
      <c r="H90" s="130">
        <v>1</v>
      </c>
      <c r="I90" s="32">
        <f>F90*G90*H90</f>
        <v>80167.41</v>
      </c>
      <c r="J90" s="34">
        <v>2.34</v>
      </c>
      <c r="K90" s="32">
        <f>I90*J90</f>
        <v>187591.73939999999</v>
      </c>
      <c r="L90" s="32">
        <v>10</v>
      </c>
      <c r="M90" s="32">
        <f>K90*L90/100</f>
        <v>18759.173939999997</v>
      </c>
      <c r="N90" s="77"/>
      <c r="O90" s="77"/>
      <c r="P90" s="135">
        <v>20</v>
      </c>
      <c r="Q90" s="32">
        <f>F90*H90*P90/100</f>
        <v>3539.4</v>
      </c>
      <c r="R90" s="157">
        <v>100</v>
      </c>
      <c r="S90" s="76">
        <f>F90*H90*R90/100</f>
        <v>17697</v>
      </c>
      <c r="T90" s="76"/>
      <c r="U90" s="32"/>
      <c r="V90" s="76"/>
      <c r="W90" s="32"/>
      <c r="X90" s="32">
        <f>M90+O90+Q90+S90+U90+W90</f>
        <v>39995.573940000002</v>
      </c>
      <c r="Y90" s="32">
        <f>K90+X90</f>
        <v>227587.31333999999</v>
      </c>
      <c r="Z90" s="34"/>
      <c r="AA90" s="32">
        <f>Y90</f>
        <v>227587.31333999999</v>
      </c>
      <c r="AB90" s="155">
        <v>1</v>
      </c>
      <c r="AC90" s="40">
        <f>K90*AB90</f>
        <v>187591.73939999999</v>
      </c>
    </row>
    <row r="91" spans="1:29" s="64" customFormat="1" ht="18" customHeight="1">
      <c r="A91" s="132">
        <v>9</v>
      </c>
      <c r="B91" s="133" t="s">
        <v>417</v>
      </c>
      <c r="C91" s="78" t="s">
        <v>30</v>
      </c>
      <c r="D91" s="30" t="s">
        <v>20</v>
      </c>
      <c r="E91" s="77" t="s">
        <v>18</v>
      </c>
      <c r="F91" s="78">
        <v>17697</v>
      </c>
      <c r="G91" s="78">
        <v>4.53</v>
      </c>
      <c r="H91" s="130">
        <v>1</v>
      </c>
      <c r="I91" s="32">
        <f t="shared" si="35"/>
        <v>80167.41</v>
      </c>
      <c r="J91" s="34">
        <v>2.34</v>
      </c>
      <c r="K91" s="32">
        <f t="shared" si="36"/>
        <v>187591.73939999999</v>
      </c>
      <c r="L91" s="32">
        <v>10</v>
      </c>
      <c r="M91" s="32">
        <f t="shared" si="37"/>
        <v>18759.173939999997</v>
      </c>
      <c r="N91" s="77"/>
      <c r="O91" s="77"/>
      <c r="P91" s="135">
        <v>20</v>
      </c>
      <c r="Q91" s="32">
        <f>F91*H91*P91/100</f>
        <v>3539.4</v>
      </c>
      <c r="R91" s="157">
        <v>100</v>
      </c>
      <c r="S91" s="76">
        <f t="shared" si="38"/>
        <v>17697</v>
      </c>
      <c r="T91" s="76"/>
      <c r="U91" s="32"/>
      <c r="V91" s="76"/>
      <c r="W91" s="32"/>
      <c r="X91" s="32">
        <f t="shared" si="39"/>
        <v>39995.573940000002</v>
      </c>
      <c r="Y91" s="32">
        <f t="shared" si="40"/>
        <v>227587.31333999999</v>
      </c>
      <c r="Z91" s="34"/>
      <c r="AA91" s="32">
        <f t="shared" si="41"/>
        <v>227587.31333999999</v>
      </c>
      <c r="AB91" s="155">
        <v>1</v>
      </c>
      <c r="AC91" s="40">
        <f t="shared" si="42"/>
        <v>187591.73939999999</v>
      </c>
    </row>
    <row r="92" spans="1:29" s="64" customFormat="1" ht="18" customHeight="1">
      <c r="A92" s="132">
        <v>10</v>
      </c>
      <c r="B92" s="133" t="s">
        <v>287</v>
      </c>
      <c r="C92" s="78" t="s">
        <v>31</v>
      </c>
      <c r="D92" s="134">
        <v>7</v>
      </c>
      <c r="E92" s="77"/>
      <c r="F92" s="78">
        <v>17697</v>
      </c>
      <c r="G92" s="78">
        <v>3.53</v>
      </c>
      <c r="H92" s="130">
        <v>1</v>
      </c>
      <c r="I92" s="32">
        <f>F92*G92*H92</f>
        <v>62470.409999999996</v>
      </c>
      <c r="J92" s="34">
        <v>2.34</v>
      </c>
      <c r="K92" s="32">
        <f>I92*J92</f>
        <v>146180.75939999998</v>
      </c>
      <c r="L92" s="32">
        <v>10</v>
      </c>
      <c r="M92" s="32">
        <f t="shared" si="37"/>
        <v>14618.075939999999</v>
      </c>
      <c r="N92" s="77"/>
      <c r="O92" s="77"/>
      <c r="P92" s="135"/>
      <c r="Q92" s="35"/>
      <c r="R92" s="157">
        <v>100</v>
      </c>
      <c r="S92" s="76">
        <f t="shared" si="38"/>
        <v>17697</v>
      </c>
      <c r="T92" s="76"/>
      <c r="U92" s="32"/>
      <c r="V92" s="76"/>
      <c r="W92" s="32"/>
      <c r="X92" s="32">
        <f t="shared" si="39"/>
        <v>32315.075939999999</v>
      </c>
      <c r="Y92" s="32">
        <f t="shared" si="40"/>
        <v>178495.83533999999</v>
      </c>
      <c r="Z92" s="34"/>
      <c r="AA92" s="32">
        <f t="shared" si="41"/>
        <v>178495.83533999999</v>
      </c>
      <c r="AB92" s="155">
        <v>1</v>
      </c>
      <c r="AC92" s="40">
        <f>K92*AB92</f>
        <v>146180.75939999998</v>
      </c>
    </row>
    <row r="93" spans="1:29" s="64" customFormat="1" ht="18" customHeight="1">
      <c r="A93" s="132">
        <v>11</v>
      </c>
      <c r="B93" s="133" t="s">
        <v>287</v>
      </c>
      <c r="C93" s="78" t="s">
        <v>31</v>
      </c>
      <c r="D93" s="134">
        <v>24.6</v>
      </c>
      <c r="E93" s="77"/>
      <c r="F93" s="78">
        <v>17697</v>
      </c>
      <c r="G93" s="78">
        <v>3.69</v>
      </c>
      <c r="H93" s="130">
        <v>1</v>
      </c>
      <c r="I93" s="32">
        <f>F93*G93*H93</f>
        <v>65301.93</v>
      </c>
      <c r="J93" s="34">
        <v>2.34</v>
      </c>
      <c r="K93" s="32">
        <f>I93*J93</f>
        <v>152806.51619999998</v>
      </c>
      <c r="L93" s="32">
        <v>10</v>
      </c>
      <c r="M93" s="32">
        <f t="shared" si="37"/>
        <v>15280.651619999997</v>
      </c>
      <c r="N93" s="77"/>
      <c r="O93" s="77"/>
      <c r="P93" s="77"/>
      <c r="Q93" s="158"/>
      <c r="R93" s="77">
        <v>100</v>
      </c>
      <c r="S93" s="76">
        <f t="shared" si="38"/>
        <v>17697</v>
      </c>
      <c r="T93" s="76"/>
      <c r="U93" s="32"/>
      <c r="V93" s="76"/>
      <c r="W93" s="32"/>
      <c r="X93" s="32">
        <f t="shared" si="39"/>
        <v>32977.651619999997</v>
      </c>
      <c r="Y93" s="32">
        <f t="shared" si="40"/>
        <v>185784.16781999997</v>
      </c>
      <c r="Z93" s="34"/>
      <c r="AA93" s="32">
        <f t="shared" si="41"/>
        <v>185784.16781999997</v>
      </c>
      <c r="AB93" s="155">
        <v>1</v>
      </c>
      <c r="AC93" s="40">
        <f t="shared" ref="AC93" si="43">K93*AB93</f>
        <v>152806.51619999998</v>
      </c>
    </row>
    <row r="94" spans="1:29" s="64" customFormat="1" ht="18" customHeight="1">
      <c r="A94" s="132">
        <v>12</v>
      </c>
      <c r="B94" s="133" t="s">
        <v>287</v>
      </c>
      <c r="C94" s="78" t="s">
        <v>27</v>
      </c>
      <c r="D94" s="134">
        <v>7.4</v>
      </c>
      <c r="E94" s="77" t="s">
        <v>28</v>
      </c>
      <c r="F94" s="78">
        <v>17697</v>
      </c>
      <c r="G94" s="78">
        <v>3.98</v>
      </c>
      <c r="H94" s="130">
        <v>1</v>
      </c>
      <c r="I94" s="32">
        <f>F94*G94*H94</f>
        <v>70434.06</v>
      </c>
      <c r="J94" s="34">
        <v>2.34</v>
      </c>
      <c r="K94" s="32">
        <f>I94*J94</f>
        <v>164815.70039999997</v>
      </c>
      <c r="L94" s="32">
        <v>10</v>
      </c>
      <c r="M94" s="32">
        <f t="shared" si="37"/>
        <v>16481.570039999999</v>
      </c>
      <c r="N94" s="77"/>
      <c r="O94" s="77"/>
      <c r="P94" s="77"/>
      <c r="Q94" s="154"/>
      <c r="R94" s="77">
        <v>100</v>
      </c>
      <c r="S94" s="76">
        <f t="shared" si="38"/>
        <v>17697</v>
      </c>
      <c r="T94" s="76"/>
      <c r="U94" s="32"/>
      <c r="V94" s="76"/>
      <c r="W94" s="32"/>
      <c r="X94" s="32">
        <f t="shared" si="39"/>
        <v>34178.570039999999</v>
      </c>
      <c r="Y94" s="32">
        <f t="shared" si="40"/>
        <v>198994.27043999996</v>
      </c>
      <c r="Z94" s="34"/>
      <c r="AA94" s="32">
        <f t="shared" si="41"/>
        <v>198994.27043999996</v>
      </c>
      <c r="AB94" s="155">
        <v>1</v>
      </c>
      <c r="AC94" s="40">
        <f>K94*AB94</f>
        <v>164815.70039999997</v>
      </c>
    </row>
    <row r="95" spans="1:29" s="64" customFormat="1" ht="18" customHeight="1">
      <c r="A95" s="132">
        <v>13</v>
      </c>
      <c r="B95" s="133" t="s">
        <v>287</v>
      </c>
      <c r="C95" s="78" t="s">
        <v>30</v>
      </c>
      <c r="D95" s="153">
        <v>20.100000000000001</v>
      </c>
      <c r="E95" s="77" t="s">
        <v>18</v>
      </c>
      <c r="F95" s="78">
        <v>17697</v>
      </c>
      <c r="G95" s="153">
        <v>4.46</v>
      </c>
      <c r="H95" s="130">
        <v>0.5</v>
      </c>
      <c r="I95" s="32">
        <f>F95*G95*H95</f>
        <v>39464.31</v>
      </c>
      <c r="J95" s="34">
        <v>2.34</v>
      </c>
      <c r="K95" s="32">
        <f>I95*J95</f>
        <v>92346.48539999999</v>
      </c>
      <c r="L95" s="32">
        <v>10</v>
      </c>
      <c r="M95" s="32">
        <f t="shared" si="37"/>
        <v>9234.6485400000001</v>
      </c>
      <c r="N95" s="77"/>
      <c r="O95" s="77"/>
      <c r="P95" s="77"/>
      <c r="Q95" s="156"/>
      <c r="R95" s="77">
        <v>100</v>
      </c>
      <c r="S95" s="76">
        <f t="shared" si="38"/>
        <v>8848.5</v>
      </c>
      <c r="T95" s="76"/>
      <c r="U95" s="32"/>
      <c r="V95" s="76"/>
      <c r="W95" s="32"/>
      <c r="X95" s="32">
        <f t="shared" si="39"/>
        <v>18083.148540000002</v>
      </c>
      <c r="Y95" s="32">
        <f t="shared" si="40"/>
        <v>110429.63394</v>
      </c>
      <c r="Z95" s="34"/>
      <c r="AA95" s="32">
        <f t="shared" si="41"/>
        <v>110429.63394</v>
      </c>
      <c r="AB95" s="155">
        <v>1</v>
      </c>
      <c r="AC95" s="40">
        <f>K95*AB95</f>
        <v>92346.48539999999</v>
      </c>
    </row>
    <row r="96" spans="1:29" s="64" customFormat="1" ht="18" customHeight="1">
      <c r="A96" s="132">
        <v>14</v>
      </c>
      <c r="B96" s="133" t="s">
        <v>136</v>
      </c>
      <c r="C96" s="30" t="s">
        <v>31</v>
      </c>
      <c r="D96" s="31">
        <v>2.5</v>
      </c>
      <c r="E96" s="32"/>
      <c r="F96" s="30">
        <v>17697</v>
      </c>
      <c r="G96" s="30">
        <v>3.41</v>
      </c>
      <c r="H96" s="130">
        <v>1</v>
      </c>
      <c r="I96" s="32">
        <f t="shared" si="35"/>
        <v>60346.770000000004</v>
      </c>
      <c r="J96" s="34">
        <v>2.34</v>
      </c>
      <c r="K96" s="32">
        <f t="shared" si="36"/>
        <v>141211.4418</v>
      </c>
      <c r="L96" s="32">
        <v>10</v>
      </c>
      <c r="M96" s="32">
        <f t="shared" si="37"/>
        <v>14121.144180000001</v>
      </c>
      <c r="N96" s="77"/>
      <c r="O96" s="77"/>
      <c r="P96" s="77"/>
      <c r="Q96" s="158"/>
      <c r="R96" s="77">
        <v>100</v>
      </c>
      <c r="S96" s="76">
        <f t="shared" si="38"/>
        <v>17697</v>
      </c>
      <c r="T96" s="76"/>
      <c r="U96" s="32"/>
      <c r="V96" s="76"/>
      <c r="W96" s="32"/>
      <c r="X96" s="32">
        <f t="shared" si="39"/>
        <v>31818.144180000003</v>
      </c>
      <c r="Y96" s="32">
        <f t="shared" si="40"/>
        <v>173029.58598</v>
      </c>
      <c r="Z96" s="34"/>
      <c r="AA96" s="32">
        <f t="shared" si="41"/>
        <v>173029.58598</v>
      </c>
      <c r="AB96" s="155">
        <v>1</v>
      </c>
      <c r="AC96" s="40">
        <f>K96*AB96</f>
        <v>141211.4418</v>
      </c>
    </row>
    <row r="97" spans="1:29" s="139" customFormat="1" ht="18" customHeight="1">
      <c r="A97" s="132"/>
      <c r="B97" s="41" t="s">
        <v>22</v>
      </c>
      <c r="C97" s="159"/>
      <c r="D97" s="160"/>
      <c r="E97" s="77"/>
      <c r="F97" s="159"/>
      <c r="G97" s="159"/>
      <c r="H97" s="161">
        <f>SUM(H83:H96)</f>
        <v>13.5</v>
      </c>
      <c r="I97" s="162">
        <f>SUM(I83:I96)</f>
        <v>997225.95000000019</v>
      </c>
      <c r="J97" s="163"/>
      <c r="K97" s="162">
        <f>SUM(K83:K96)</f>
        <v>2333508.7230000002</v>
      </c>
      <c r="L97" s="164"/>
      <c r="M97" s="162">
        <f>SUM(M83:M96)</f>
        <v>233350.87229999996</v>
      </c>
      <c r="N97" s="164"/>
      <c r="O97" s="162">
        <f>SUM(O83:O96)</f>
        <v>4424.25</v>
      </c>
      <c r="P97" s="164"/>
      <c r="Q97" s="162">
        <f>SUM(Q83:Q96)</f>
        <v>14157.6</v>
      </c>
      <c r="R97" s="164"/>
      <c r="S97" s="162">
        <f>SUM(S83:S96)</f>
        <v>238909.5</v>
      </c>
      <c r="T97" s="165"/>
      <c r="U97" s="162">
        <f>SUM(U83:U96)</f>
        <v>0</v>
      </c>
      <c r="V97" s="165"/>
      <c r="W97" s="162">
        <f>SUM(W83:W96)</f>
        <v>0</v>
      </c>
      <c r="X97" s="162">
        <f>SUM(X83:X96)</f>
        <v>490842.22230000014</v>
      </c>
      <c r="Y97" s="162">
        <f>SUM(Y83:Y96)</f>
        <v>2824350.9452999998</v>
      </c>
      <c r="Z97" s="163"/>
      <c r="AA97" s="163">
        <f>SUM(AA83:AA96)</f>
        <v>2824350.9452999998</v>
      </c>
      <c r="AB97" s="166">
        <f>SUM(AB83:AB96)</f>
        <v>13</v>
      </c>
      <c r="AC97" s="167">
        <f>SUM(AC83:AC96)</f>
        <v>2151300.4109999998</v>
      </c>
    </row>
    <row r="98" spans="1:29" s="64" customFormat="1" ht="18" customHeight="1">
      <c r="A98" s="320" t="s">
        <v>32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21"/>
    </row>
    <row r="99" spans="1:29" s="64" customFormat="1" ht="18" customHeight="1">
      <c r="A99" s="69">
        <v>1</v>
      </c>
      <c r="B99" s="29" t="s">
        <v>33</v>
      </c>
      <c r="C99" s="30">
        <v>5</v>
      </c>
      <c r="D99" s="30"/>
      <c r="E99" s="32"/>
      <c r="F99" s="30">
        <v>17697</v>
      </c>
      <c r="G99" s="30">
        <v>2.93</v>
      </c>
      <c r="H99" s="38">
        <v>1</v>
      </c>
      <c r="I99" s="32">
        <f t="shared" ref="I99:I108" si="44">F99*G99*H99</f>
        <v>51852.210000000006</v>
      </c>
      <c r="J99" s="34">
        <v>1.71</v>
      </c>
      <c r="K99" s="49">
        <f t="shared" ref="K99:K113" si="45">I99*J99</f>
        <v>88667.279100000014</v>
      </c>
      <c r="L99" s="32">
        <v>10</v>
      </c>
      <c r="M99" s="32">
        <f t="shared" ref="M99:M113" si="46">K99*L99/100</f>
        <v>8866.7279100000014</v>
      </c>
      <c r="N99" s="30"/>
      <c r="O99" s="32"/>
      <c r="P99" s="32"/>
      <c r="Q99" s="35"/>
      <c r="R99" s="32"/>
      <c r="S99" s="32"/>
      <c r="T99" s="32"/>
      <c r="U99" s="32"/>
      <c r="V99" s="32"/>
      <c r="W99" s="32"/>
      <c r="X99" s="32">
        <f t="shared" ref="X99:X113" si="47">M99+O99+Q99+S99+U99+W99</f>
        <v>8866.7279100000014</v>
      </c>
      <c r="Y99" s="32">
        <f t="shared" ref="Y99:Y113" si="48">K99+X99</f>
        <v>97534.007010000016</v>
      </c>
      <c r="Z99" s="34">
        <v>1.1499999999999999</v>
      </c>
      <c r="AA99" s="32">
        <f t="shared" ref="AA99:AA113" si="49">Y99*Z99</f>
        <v>112164.10806150001</v>
      </c>
      <c r="AB99" s="39">
        <f t="shared" ref="AB99:AB107" si="50">H99</f>
        <v>1</v>
      </c>
      <c r="AC99" s="40">
        <f t="shared" ref="AC99:AC111" si="51">K99*AB99</f>
        <v>88667.279100000014</v>
      </c>
    </row>
    <row r="100" spans="1:29" s="64" customFormat="1" ht="18" customHeight="1">
      <c r="A100" s="69">
        <v>2</v>
      </c>
      <c r="B100" s="29" t="s">
        <v>570</v>
      </c>
      <c r="C100" s="30">
        <v>4</v>
      </c>
      <c r="D100" s="34"/>
      <c r="E100" s="32"/>
      <c r="F100" s="30">
        <v>17697</v>
      </c>
      <c r="G100" s="34">
        <v>2.9</v>
      </c>
      <c r="H100" s="38">
        <v>1</v>
      </c>
      <c r="I100" s="32">
        <f t="shared" si="44"/>
        <v>51321.299999999996</v>
      </c>
      <c r="J100" s="34">
        <v>1.71</v>
      </c>
      <c r="K100" s="49">
        <f t="shared" si="45"/>
        <v>87759.422999999995</v>
      </c>
      <c r="L100" s="32">
        <v>10</v>
      </c>
      <c r="M100" s="32">
        <f t="shared" si="46"/>
        <v>8775.9423000000006</v>
      </c>
      <c r="N100" s="30"/>
      <c r="O100" s="32"/>
      <c r="P100" s="32"/>
      <c r="Q100" s="32"/>
      <c r="R100" s="32"/>
      <c r="S100" s="32"/>
      <c r="T100" s="76">
        <v>30</v>
      </c>
      <c r="U100" s="32">
        <f t="shared" ref="U100:U113" si="52">(F100*H100)*T100/100</f>
        <v>5309.1</v>
      </c>
      <c r="V100" s="76"/>
      <c r="W100" s="32"/>
      <c r="X100" s="32">
        <f t="shared" si="47"/>
        <v>14085.042300000001</v>
      </c>
      <c r="Y100" s="32">
        <f t="shared" si="48"/>
        <v>101844.4653</v>
      </c>
      <c r="Z100" s="34">
        <v>1.1499999999999999</v>
      </c>
      <c r="AA100" s="32">
        <f t="shared" si="49"/>
        <v>117121.13509499999</v>
      </c>
      <c r="AB100" s="39">
        <f t="shared" si="50"/>
        <v>1</v>
      </c>
      <c r="AC100" s="40">
        <f t="shared" si="51"/>
        <v>87759.422999999995</v>
      </c>
    </row>
    <row r="101" spans="1:29" s="64" customFormat="1" ht="18" customHeight="1">
      <c r="A101" s="69">
        <v>3</v>
      </c>
      <c r="B101" s="29" t="s">
        <v>288</v>
      </c>
      <c r="C101" s="30">
        <v>4</v>
      </c>
      <c r="D101" s="30"/>
      <c r="E101" s="32"/>
      <c r="F101" s="30">
        <v>17697</v>
      </c>
      <c r="G101" s="34">
        <v>2.9</v>
      </c>
      <c r="H101" s="38">
        <v>1</v>
      </c>
      <c r="I101" s="32">
        <f t="shared" si="44"/>
        <v>51321.299999999996</v>
      </c>
      <c r="J101" s="34">
        <v>1.71</v>
      </c>
      <c r="K101" s="49">
        <f t="shared" si="45"/>
        <v>87759.422999999995</v>
      </c>
      <c r="L101" s="32">
        <v>10</v>
      </c>
      <c r="M101" s="32">
        <f t="shared" si="46"/>
        <v>8775.9423000000006</v>
      </c>
      <c r="N101" s="30"/>
      <c r="O101" s="32"/>
      <c r="P101" s="32"/>
      <c r="Q101" s="32"/>
      <c r="R101" s="32"/>
      <c r="S101" s="32"/>
      <c r="T101" s="76">
        <v>30</v>
      </c>
      <c r="U101" s="32">
        <f t="shared" si="52"/>
        <v>5309.1</v>
      </c>
      <c r="V101" s="76"/>
      <c r="W101" s="32"/>
      <c r="X101" s="32">
        <f t="shared" si="47"/>
        <v>14085.042300000001</v>
      </c>
      <c r="Y101" s="32">
        <f t="shared" si="48"/>
        <v>101844.4653</v>
      </c>
      <c r="Z101" s="34">
        <v>1.1499999999999999</v>
      </c>
      <c r="AA101" s="32">
        <f t="shared" si="49"/>
        <v>117121.13509499999</v>
      </c>
      <c r="AB101" s="39">
        <f t="shared" si="50"/>
        <v>1</v>
      </c>
      <c r="AC101" s="40">
        <f t="shared" si="51"/>
        <v>87759.422999999995</v>
      </c>
    </row>
    <row r="102" spans="1:29" s="64" customFormat="1" ht="18" customHeight="1">
      <c r="A102" s="69">
        <v>4</v>
      </c>
      <c r="B102" s="29" t="s">
        <v>288</v>
      </c>
      <c r="C102" s="30">
        <v>4</v>
      </c>
      <c r="D102" s="30"/>
      <c r="E102" s="32"/>
      <c r="F102" s="30">
        <v>17697</v>
      </c>
      <c r="G102" s="34">
        <v>2.9</v>
      </c>
      <c r="H102" s="38">
        <v>1</v>
      </c>
      <c r="I102" s="32">
        <f t="shared" si="44"/>
        <v>51321.299999999996</v>
      </c>
      <c r="J102" s="34">
        <v>1.71</v>
      </c>
      <c r="K102" s="49">
        <f t="shared" si="45"/>
        <v>87759.422999999995</v>
      </c>
      <c r="L102" s="32">
        <v>10</v>
      </c>
      <c r="M102" s="32">
        <f t="shared" si="46"/>
        <v>8775.9423000000006</v>
      </c>
      <c r="N102" s="30"/>
      <c r="O102" s="32"/>
      <c r="P102" s="32"/>
      <c r="Q102" s="32"/>
      <c r="R102" s="32"/>
      <c r="S102" s="32"/>
      <c r="T102" s="76">
        <v>30</v>
      </c>
      <c r="U102" s="32">
        <f t="shared" si="52"/>
        <v>5309.1</v>
      </c>
      <c r="V102" s="76"/>
      <c r="W102" s="32"/>
      <c r="X102" s="32">
        <f t="shared" si="47"/>
        <v>14085.042300000001</v>
      </c>
      <c r="Y102" s="32">
        <f t="shared" si="48"/>
        <v>101844.4653</v>
      </c>
      <c r="Z102" s="34">
        <v>1.1499999999999999</v>
      </c>
      <c r="AA102" s="32">
        <f t="shared" si="49"/>
        <v>117121.13509499999</v>
      </c>
      <c r="AB102" s="39">
        <f t="shared" si="50"/>
        <v>1</v>
      </c>
      <c r="AC102" s="40">
        <f t="shared" si="51"/>
        <v>87759.422999999995</v>
      </c>
    </row>
    <row r="103" spans="1:29" s="64" customFormat="1" ht="18" customHeight="1">
      <c r="A103" s="69">
        <v>5</v>
      </c>
      <c r="B103" s="29" t="s">
        <v>288</v>
      </c>
      <c r="C103" s="30">
        <v>4</v>
      </c>
      <c r="D103" s="30"/>
      <c r="E103" s="32"/>
      <c r="F103" s="30">
        <v>17697</v>
      </c>
      <c r="G103" s="34">
        <v>2.9</v>
      </c>
      <c r="H103" s="38">
        <v>1</v>
      </c>
      <c r="I103" s="32">
        <f t="shared" si="44"/>
        <v>51321.299999999996</v>
      </c>
      <c r="J103" s="34">
        <v>1.71</v>
      </c>
      <c r="K103" s="49">
        <f t="shared" si="45"/>
        <v>87759.422999999995</v>
      </c>
      <c r="L103" s="32">
        <v>10</v>
      </c>
      <c r="M103" s="32">
        <f t="shared" si="46"/>
        <v>8775.9423000000006</v>
      </c>
      <c r="N103" s="30"/>
      <c r="O103" s="32"/>
      <c r="P103" s="32"/>
      <c r="Q103" s="32"/>
      <c r="R103" s="32"/>
      <c r="S103" s="32"/>
      <c r="T103" s="76">
        <v>30</v>
      </c>
      <c r="U103" s="32">
        <f t="shared" si="52"/>
        <v>5309.1</v>
      </c>
      <c r="V103" s="76"/>
      <c r="W103" s="32"/>
      <c r="X103" s="32">
        <f t="shared" si="47"/>
        <v>14085.042300000001</v>
      </c>
      <c r="Y103" s="32">
        <f t="shared" si="48"/>
        <v>101844.4653</v>
      </c>
      <c r="Z103" s="34">
        <v>1.1499999999999999</v>
      </c>
      <c r="AA103" s="32">
        <f t="shared" si="49"/>
        <v>117121.13509499999</v>
      </c>
      <c r="AB103" s="39">
        <f t="shared" si="50"/>
        <v>1</v>
      </c>
      <c r="AC103" s="40">
        <f t="shared" si="51"/>
        <v>87759.422999999995</v>
      </c>
    </row>
    <row r="104" spans="1:29" s="64" customFormat="1" ht="18" customHeight="1">
      <c r="A104" s="69">
        <v>6</v>
      </c>
      <c r="B104" s="29" t="s">
        <v>288</v>
      </c>
      <c r="C104" s="30">
        <v>4</v>
      </c>
      <c r="D104" s="34"/>
      <c r="E104" s="32"/>
      <c r="F104" s="30">
        <v>17697</v>
      </c>
      <c r="G104" s="34">
        <v>2.9</v>
      </c>
      <c r="H104" s="38">
        <v>1</v>
      </c>
      <c r="I104" s="32">
        <f>F104*G104*H104</f>
        <v>51321.299999999996</v>
      </c>
      <c r="J104" s="34">
        <v>1.71</v>
      </c>
      <c r="K104" s="49">
        <f>I104*J104</f>
        <v>87759.422999999995</v>
      </c>
      <c r="L104" s="32">
        <v>10</v>
      </c>
      <c r="M104" s="32">
        <f>K104*L104/100</f>
        <v>8775.9423000000006</v>
      </c>
      <c r="N104" s="30"/>
      <c r="O104" s="32"/>
      <c r="P104" s="32"/>
      <c r="Q104" s="32"/>
      <c r="R104" s="32"/>
      <c r="S104" s="32"/>
      <c r="T104" s="76">
        <v>30</v>
      </c>
      <c r="U104" s="32">
        <f>(F104*H104)*T104/100</f>
        <v>5309.1</v>
      </c>
      <c r="V104" s="76"/>
      <c r="W104" s="32"/>
      <c r="X104" s="32">
        <f>M104+O104+Q104+S104+U104+W104</f>
        <v>14085.042300000001</v>
      </c>
      <c r="Y104" s="32">
        <f>K104+X104</f>
        <v>101844.4653</v>
      </c>
      <c r="Z104" s="34">
        <v>1.1499999999999999</v>
      </c>
      <c r="AA104" s="32">
        <f>Y104*Z104</f>
        <v>117121.13509499999</v>
      </c>
      <c r="AB104" s="39">
        <f>H104</f>
        <v>1</v>
      </c>
      <c r="AC104" s="40">
        <f>K104*AB104</f>
        <v>87759.422999999995</v>
      </c>
    </row>
    <row r="105" spans="1:29" s="64" customFormat="1" ht="18" customHeight="1">
      <c r="A105" s="69">
        <v>7</v>
      </c>
      <c r="B105" s="29" t="s">
        <v>418</v>
      </c>
      <c r="C105" s="30">
        <v>4</v>
      </c>
      <c r="D105" s="34"/>
      <c r="E105" s="32"/>
      <c r="F105" s="30">
        <v>17697</v>
      </c>
      <c r="G105" s="34">
        <v>2.9</v>
      </c>
      <c r="H105" s="38">
        <v>1</v>
      </c>
      <c r="I105" s="32">
        <f t="shared" si="44"/>
        <v>51321.299999999996</v>
      </c>
      <c r="J105" s="34">
        <v>1.71</v>
      </c>
      <c r="K105" s="49">
        <f t="shared" si="45"/>
        <v>87759.422999999995</v>
      </c>
      <c r="L105" s="32">
        <v>10</v>
      </c>
      <c r="M105" s="32">
        <f t="shared" si="46"/>
        <v>8775.9423000000006</v>
      </c>
      <c r="N105" s="30"/>
      <c r="O105" s="32"/>
      <c r="P105" s="135">
        <v>20</v>
      </c>
      <c r="Q105" s="32">
        <f>F105*H105*P105/100</f>
        <v>3539.4</v>
      </c>
      <c r="R105" s="77"/>
      <c r="S105" s="76"/>
      <c r="T105" s="76">
        <v>30</v>
      </c>
      <c r="U105" s="32">
        <f t="shared" si="52"/>
        <v>5309.1</v>
      </c>
      <c r="V105" s="76"/>
      <c r="W105" s="32"/>
      <c r="X105" s="32">
        <f t="shared" si="47"/>
        <v>17624.442300000002</v>
      </c>
      <c r="Y105" s="32">
        <f t="shared" si="48"/>
        <v>105383.8653</v>
      </c>
      <c r="Z105" s="34">
        <v>1.1499999999999999</v>
      </c>
      <c r="AA105" s="32">
        <f t="shared" si="49"/>
        <v>121191.445095</v>
      </c>
      <c r="AB105" s="39">
        <f t="shared" si="50"/>
        <v>1</v>
      </c>
      <c r="AC105" s="40">
        <f t="shared" si="51"/>
        <v>87759.422999999995</v>
      </c>
    </row>
    <row r="106" spans="1:29" s="64" customFormat="1" ht="18" customHeight="1">
      <c r="A106" s="69">
        <v>8</v>
      </c>
      <c r="B106" s="29" t="s">
        <v>418</v>
      </c>
      <c r="C106" s="30">
        <v>4</v>
      </c>
      <c r="D106" s="34"/>
      <c r="E106" s="32"/>
      <c r="F106" s="30">
        <v>17697</v>
      </c>
      <c r="G106" s="34">
        <v>2.9</v>
      </c>
      <c r="H106" s="38">
        <v>1</v>
      </c>
      <c r="I106" s="32">
        <f t="shared" si="44"/>
        <v>51321.299999999996</v>
      </c>
      <c r="J106" s="34">
        <v>1.71</v>
      </c>
      <c r="K106" s="49">
        <f t="shared" si="45"/>
        <v>87759.422999999995</v>
      </c>
      <c r="L106" s="32">
        <v>10</v>
      </c>
      <c r="M106" s="32">
        <f t="shared" si="46"/>
        <v>8775.9423000000006</v>
      </c>
      <c r="N106" s="30"/>
      <c r="O106" s="32"/>
      <c r="P106" s="135">
        <v>20</v>
      </c>
      <c r="Q106" s="32">
        <f>F106*H106*P106/100</f>
        <v>3539.4</v>
      </c>
      <c r="R106" s="77"/>
      <c r="S106" s="76"/>
      <c r="T106" s="76">
        <v>30</v>
      </c>
      <c r="U106" s="32">
        <f t="shared" si="52"/>
        <v>5309.1</v>
      </c>
      <c r="V106" s="76"/>
      <c r="W106" s="32"/>
      <c r="X106" s="32">
        <f t="shared" si="47"/>
        <v>17624.442300000002</v>
      </c>
      <c r="Y106" s="32">
        <f t="shared" si="48"/>
        <v>105383.8653</v>
      </c>
      <c r="Z106" s="34">
        <v>1.1499999999999999</v>
      </c>
      <c r="AA106" s="32">
        <f t="shared" si="49"/>
        <v>121191.445095</v>
      </c>
      <c r="AB106" s="39">
        <f t="shared" si="50"/>
        <v>1</v>
      </c>
      <c r="AC106" s="40">
        <f t="shared" si="51"/>
        <v>87759.422999999995</v>
      </c>
    </row>
    <row r="107" spans="1:29" s="64" customFormat="1" ht="18" customHeight="1">
      <c r="A107" s="69">
        <v>9</v>
      </c>
      <c r="B107" s="29" t="s">
        <v>418</v>
      </c>
      <c r="C107" s="30">
        <v>4</v>
      </c>
      <c r="D107" s="34"/>
      <c r="E107" s="32"/>
      <c r="F107" s="30">
        <v>17697</v>
      </c>
      <c r="G107" s="34">
        <v>2.9</v>
      </c>
      <c r="H107" s="38">
        <v>1</v>
      </c>
      <c r="I107" s="32">
        <f>F107*G107*H107</f>
        <v>51321.299999999996</v>
      </c>
      <c r="J107" s="34">
        <v>1.71</v>
      </c>
      <c r="K107" s="49">
        <f t="shared" si="45"/>
        <v>87759.422999999995</v>
      </c>
      <c r="L107" s="32">
        <v>10</v>
      </c>
      <c r="M107" s="32">
        <f t="shared" si="46"/>
        <v>8775.9423000000006</v>
      </c>
      <c r="N107" s="30"/>
      <c r="O107" s="32"/>
      <c r="P107" s="135">
        <v>20</v>
      </c>
      <c r="Q107" s="32">
        <f>F107*H107*P107/100</f>
        <v>3539.4</v>
      </c>
      <c r="R107" s="77"/>
      <c r="S107" s="76"/>
      <c r="T107" s="76">
        <v>30</v>
      </c>
      <c r="U107" s="32">
        <f t="shared" si="52"/>
        <v>5309.1</v>
      </c>
      <c r="V107" s="76"/>
      <c r="W107" s="32"/>
      <c r="X107" s="32">
        <f t="shared" si="47"/>
        <v>17624.442300000002</v>
      </c>
      <c r="Y107" s="32">
        <f t="shared" si="48"/>
        <v>105383.8653</v>
      </c>
      <c r="Z107" s="34">
        <v>1.1499999999999999</v>
      </c>
      <c r="AA107" s="32">
        <f t="shared" si="49"/>
        <v>121191.445095</v>
      </c>
      <c r="AB107" s="39">
        <f t="shared" si="50"/>
        <v>1</v>
      </c>
      <c r="AC107" s="40">
        <f t="shared" si="51"/>
        <v>87759.422999999995</v>
      </c>
    </row>
    <row r="108" spans="1:29" s="64" customFormat="1" ht="18" customHeight="1">
      <c r="A108" s="69">
        <v>10</v>
      </c>
      <c r="B108" s="29" t="s">
        <v>418</v>
      </c>
      <c r="C108" s="30">
        <v>4</v>
      </c>
      <c r="D108" s="34"/>
      <c r="E108" s="32"/>
      <c r="F108" s="30">
        <v>17697</v>
      </c>
      <c r="G108" s="34">
        <v>2.9</v>
      </c>
      <c r="H108" s="38">
        <v>1</v>
      </c>
      <c r="I108" s="32">
        <f t="shared" si="44"/>
        <v>51321.299999999996</v>
      </c>
      <c r="J108" s="34">
        <v>1.71</v>
      </c>
      <c r="K108" s="49">
        <f t="shared" si="45"/>
        <v>87759.422999999995</v>
      </c>
      <c r="L108" s="32">
        <v>10</v>
      </c>
      <c r="M108" s="32">
        <f t="shared" si="46"/>
        <v>8775.9423000000006</v>
      </c>
      <c r="N108" s="30"/>
      <c r="O108" s="32"/>
      <c r="P108" s="135">
        <v>20</v>
      </c>
      <c r="Q108" s="32">
        <f>F108*H108*P108/100</f>
        <v>3539.4</v>
      </c>
      <c r="R108" s="77"/>
      <c r="S108" s="76"/>
      <c r="T108" s="76">
        <v>30</v>
      </c>
      <c r="U108" s="32">
        <f t="shared" si="52"/>
        <v>5309.1</v>
      </c>
      <c r="V108" s="76"/>
      <c r="W108" s="32"/>
      <c r="X108" s="32">
        <f t="shared" si="47"/>
        <v>17624.442300000002</v>
      </c>
      <c r="Y108" s="32">
        <f t="shared" si="48"/>
        <v>105383.8653</v>
      </c>
      <c r="Z108" s="34">
        <v>1.1499999999999999</v>
      </c>
      <c r="AA108" s="32">
        <f t="shared" si="49"/>
        <v>121191.445095</v>
      </c>
      <c r="AB108" s="39">
        <v>1</v>
      </c>
      <c r="AC108" s="40">
        <f t="shared" si="51"/>
        <v>87759.422999999995</v>
      </c>
    </row>
    <row r="109" spans="1:29" s="64" customFormat="1" ht="18" customHeight="1">
      <c r="A109" s="69">
        <v>11</v>
      </c>
      <c r="B109" s="29" t="s">
        <v>289</v>
      </c>
      <c r="C109" s="30">
        <v>4</v>
      </c>
      <c r="D109" s="30"/>
      <c r="E109" s="32"/>
      <c r="F109" s="30">
        <v>17697</v>
      </c>
      <c r="G109" s="34">
        <v>2.9</v>
      </c>
      <c r="H109" s="38">
        <v>1</v>
      </c>
      <c r="I109" s="32">
        <f>F109*G109*H109</f>
        <v>51321.299999999996</v>
      </c>
      <c r="J109" s="34">
        <v>1.71</v>
      </c>
      <c r="K109" s="49">
        <f t="shared" si="45"/>
        <v>87759.422999999995</v>
      </c>
      <c r="L109" s="32">
        <v>10</v>
      </c>
      <c r="M109" s="32">
        <f t="shared" si="46"/>
        <v>8775.9423000000006</v>
      </c>
      <c r="N109" s="30"/>
      <c r="O109" s="32"/>
      <c r="P109" s="32"/>
      <c r="Q109" s="32"/>
      <c r="R109" s="32"/>
      <c r="S109" s="32"/>
      <c r="T109" s="76">
        <v>30</v>
      </c>
      <c r="U109" s="32">
        <f t="shared" si="52"/>
        <v>5309.1</v>
      </c>
      <c r="V109" s="76"/>
      <c r="W109" s="32"/>
      <c r="X109" s="32">
        <f t="shared" si="47"/>
        <v>14085.042300000001</v>
      </c>
      <c r="Y109" s="32">
        <f t="shared" si="48"/>
        <v>101844.4653</v>
      </c>
      <c r="Z109" s="34">
        <v>1.1499999999999999</v>
      </c>
      <c r="AA109" s="32">
        <f t="shared" si="49"/>
        <v>117121.13509499999</v>
      </c>
      <c r="AB109" s="39">
        <f>H109</f>
        <v>1</v>
      </c>
      <c r="AC109" s="40">
        <f t="shared" si="51"/>
        <v>87759.422999999995</v>
      </c>
    </row>
    <row r="110" spans="1:29" s="64" customFormat="1" ht="18" customHeight="1">
      <c r="A110" s="69">
        <v>12</v>
      </c>
      <c r="B110" s="29" t="s">
        <v>289</v>
      </c>
      <c r="C110" s="30">
        <v>4</v>
      </c>
      <c r="D110" s="30"/>
      <c r="E110" s="32"/>
      <c r="F110" s="30">
        <v>17697</v>
      </c>
      <c r="G110" s="34">
        <v>2.9</v>
      </c>
      <c r="H110" s="38">
        <v>1</v>
      </c>
      <c r="I110" s="32">
        <f>F110*G110*H110</f>
        <v>51321.299999999996</v>
      </c>
      <c r="J110" s="34">
        <v>1.71</v>
      </c>
      <c r="K110" s="49">
        <f t="shared" si="45"/>
        <v>87759.422999999995</v>
      </c>
      <c r="L110" s="32">
        <v>10</v>
      </c>
      <c r="M110" s="32">
        <f t="shared" si="46"/>
        <v>8775.9423000000006</v>
      </c>
      <c r="N110" s="30"/>
      <c r="O110" s="32"/>
      <c r="P110" s="32"/>
      <c r="Q110" s="32"/>
      <c r="R110" s="32"/>
      <c r="S110" s="32"/>
      <c r="T110" s="76">
        <v>30</v>
      </c>
      <c r="U110" s="32">
        <f t="shared" si="52"/>
        <v>5309.1</v>
      </c>
      <c r="V110" s="76"/>
      <c r="W110" s="32"/>
      <c r="X110" s="32">
        <f t="shared" si="47"/>
        <v>14085.042300000001</v>
      </c>
      <c r="Y110" s="32">
        <f t="shared" si="48"/>
        <v>101844.4653</v>
      </c>
      <c r="Z110" s="34">
        <v>1.1499999999999999</v>
      </c>
      <c r="AA110" s="32">
        <f t="shared" si="49"/>
        <v>117121.13509499999</v>
      </c>
      <c r="AB110" s="39">
        <f>H110</f>
        <v>1</v>
      </c>
      <c r="AC110" s="40">
        <f t="shared" si="51"/>
        <v>87759.422999999995</v>
      </c>
    </row>
    <row r="111" spans="1:29" s="64" customFormat="1" ht="18" customHeight="1">
      <c r="A111" s="69">
        <v>13</v>
      </c>
      <c r="B111" s="29" t="s">
        <v>289</v>
      </c>
      <c r="C111" s="30">
        <v>4</v>
      </c>
      <c r="D111" s="30"/>
      <c r="E111" s="32"/>
      <c r="F111" s="30">
        <v>17697</v>
      </c>
      <c r="G111" s="34">
        <v>2.9</v>
      </c>
      <c r="H111" s="38">
        <v>1</v>
      </c>
      <c r="I111" s="32">
        <f>F111*G111*H111</f>
        <v>51321.299999999996</v>
      </c>
      <c r="J111" s="34">
        <v>1.71</v>
      </c>
      <c r="K111" s="49">
        <f t="shared" si="45"/>
        <v>87759.422999999995</v>
      </c>
      <c r="L111" s="32">
        <v>10</v>
      </c>
      <c r="M111" s="32">
        <f t="shared" si="46"/>
        <v>8775.9423000000006</v>
      </c>
      <c r="N111" s="30"/>
      <c r="O111" s="32"/>
      <c r="P111" s="32"/>
      <c r="Q111" s="32"/>
      <c r="R111" s="32"/>
      <c r="S111" s="32"/>
      <c r="T111" s="76">
        <v>30</v>
      </c>
      <c r="U111" s="32">
        <f t="shared" si="52"/>
        <v>5309.1</v>
      </c>
      <c r="V111" s="76"/>
      <c r="W111" s="32"/>
      <c r="X111" s="32">
        <f t="shared" si="47"/>
        <v>14085.042300000001</v>
      </c>
      <c r="Y111" s="32">
        <f t="shared" si="48"/>
        <v>101844.4653</v>
      </c>
      <c r="Z111" s="34">
        <v>1.1499999999999999</v>
      </c>
      <c r="AA111" s="32">
        <f t="shared" si="49"/>
        <v>117121.13509499999</v>
      </c>
      <c r="AB111" s="39">
        <f>H111</f>
        <v>1</v>
      </c>
      <c r="AC111" s="40">
        <f t="shared" si="51"/>
        <v>87759.422999999995</v>
      </c>
    </row>
    <row r="112" spans="1:29" s="64" customFormat="1" ht="18" customHeight="1">
      <c r="A112" s="69">
        <v>14</v>
      </c>
      <c r="B112" s="29" t="s">
        <v>289</v>
      </c>
      <c r="C112" s="30">
        <v>4</v>
      </c>
      <c r="D112" s="30"/>
      <c r="E112" s="32"/>
      <c r="F112" s="30">
        <v>17697</v>
      </c>
      <c r="G112" s="34">
        <v>2.9</v>
      </c>
      <c r="H112" s="38">
        <v>1</v>
      </c>
      <c r="I112" s="32">
        <f>F112*G112*H112</f>
        <v>51321.299999999996</v>
      </c>
      <c r="J112" s="34">
        <v>1.71</v>
      </c>
      <c r="K112" s="49">
        <f>I112*J112</f>
        <v>87759.422999999995</v>
      </c>
      <c r="L112" s="32">
        <v>10</v>
      </c>
      <c r="M112" s="32">
        <f>K112*L112/100</f>
        <v>8775.9423000000006</v>
      </c>
      <c r="N112" s="30"/>
      <c r="O112" s="32"/>
      <c r="P112" s="32"/>
      <c r="Q112" s="32"/>
      <c r="R112" s="32"/>
      <c r="S112" s="32"/>
      <c r="T112" s="76">
        <v>30</v>
      </c>
      <c r="U112" s="32">
        <f>(F112*H112)*T112/100</f>
        <v>5309.1</v>
      </c>
      <c r="V112" s="76"/>
      <c r="W112" s="32"/>
      <c r="X112" s="32">
        <f>M112+O112+Q112+S112+U112+W112</f>
        <v>14085.042300000001</v>
      </c>
      <c r="Y112" s="32">
        <f>K112+X112</f>
        <v>101844.4653</v>
      </c>
      <c r="Z112" s="34">
        <v>1.1499999999999999</v>
      </c>
      <c r="AA112" s="32">
        <f>Y112*Z112</f>
        <v>117121.13509499999</v>
      </c>
      <c r="AB112" s="39">
        <f>H112</f>
        <v>1</v>
      </c>
      <c r="AC112" s="40">
        <f>K112*AB112</f>
        <v>87759.422999999995</v>
      </c>
    </row>
    <row r="113" spans="1:29" s="64" customFormat="1" ht="18" customHeight="1">
      <c r="A113" s="69">
        <v>15</v>
      </c>
      <c r="B113" s="29" t="s">
        <v>524</v>
      </c>
      <c r="C113" s="30">
        <v>4</v>
      </c>
      <c r="D113" s="30"/>
      <c r="E113" s="32"/>
      <c r="F113" s="30">
        <v>17697</v>
      </c>
      <c r="G113" s="34">
        <v>2.9</v>
      </c>
      <c r="H113" s="33">
        <v>0.25</v>
      </c>
      <c r="I113" s="32">
        <f>F113*G113*H113</f>
        <v>12830.324999999999</v>
      </c>
      <c r="J113" s="34">
        <v>1.71</v>
      </c>
      <c r="K113" s="49">
        <f t="shared" si="45"/>
        <v>21939.855749999999</v>
      </c>
      <c r="L113" s="32">
        <v>10</v>
      </c>
      <c r="M113" s="32">
        <f t="shared" si="46"/>
        <v>2193.9855750000002</v>
      </c>
      <c r="N113" s="30"/>
      <c r="O113" s="32"/>
      <c r="P113" s="32"/>
      <c r="Q113" s="32"/>
      <c r="R113" s="32"/>
      <c r="S113" s="32"/>
      <c r="T113" s="76">
        <v>30</v>
      </c>
      <c r="U113" s="32">
        <f t="shared" si="52"/>
        <v>1327.2750000000001</v>
      </c>
      <c r="V113" s="76"/>
      <c r="W113" s="32"/>
      <c r="X113" s="32">
        <f t="shared" si="47"/>
        <v>3521.2605750000002</v>
      </c>
      <c r="Y113" s="32">
        <f t="shared" si="48"/>
        <v>25461.116324999999</v>
      </c>
      <c r="Z113" s="34">
        <v>1.1499999999999999</v>
      </c>
      <c r="AA113" s="32">
        <f t="shared" si="49"/>
        <v>29280.283773749998</v>
      </c>
      <c r="AB113" s="39"/>
      <c r="AC113" s="40"/>
    </row>
    <row r="114" spans="1:29" s="149" customFormat="1" ht="18" customHeight="1">
      <c r="A114" s="69"/>
      <c r="B114" s="41" t="s">
        <v>22</v>
      </c>
      <c r="C114" s="42"/>
      <c r="D114" s="51"/>
      <c r="E114" s="32"/>
      <c r="F114" s="42"/>
      <c r="G114" s="42"/>
      <c r="H114" s="43">
        <f>SUM(H99:H113)</f>
        <v>14.25</v>
      </c>
      <c r="I114" s="44">
        <f>SUM(I99:I113)</f>
        <v>731859.43500000006</v>
      </c>
      <c r="J114" s="45"/>
      <c r="K114" s="44">
        <f>SUM(K99:K113)</f>
        <v>1251479.6338499999</v>
      </c>
      <c r="L114" s="45"/>
      <c r="M114" s="44">
        <f>SUM(M99:M113)</f>
        <v>125147.96338499998</v>
      </c>
      <c r="N114" s="45"/>
      <c r="O114" s="44">
        <f>SUM(O99:O113)</f>
        <v>0</v>
      </c>
      <c r="P114" s="45"/>
      <c r="Q114" s="44">
        <f>SUM(Q99:Q113)</f>
        <v>14157.6</v>
      </c>
      <c r="R114" s="45"/>
      <c r="S114" s="44">
        <f>SUM(S99:S113)</f>
        <v>0</v>
      </c>
      <c r="T114" s="45"/>
      <c r="U114" s="44">
        <f>SUM(U99:U113)</f>
        <v>70345.574999999983</v>
      </c>
      <c r="V114" s="45"/>
      <c r="W114" s="44">
        <f>SUM(W99:W113)</f>
        <v>0</v>
      </c>
      <c r="X114" s="44">
        <f>SUM(X99:X113)</f>
        <v>209651.138385</v>
      </c>
      <c r="Y114" s="44">
        <f>SUM(Y99:Y113)</f>
        <v>1461130.772235</v>
      </c>
      <c r="Z114" s="45"/>
      <c r="AA114" s="45">
        <f>SUM(AA99:AA113)</f>
        <v>1680300.3880702502</v>
      </c>
      <c r="AB114" s="46">
        <f>SUM(AB99:AB113)</f>
        <v>14</v>
      </c>
      <c r="AC114" s="83">
        <f>SUM(AC99:AC113)</f>
        <v>1229539.7780999998</v>
      </c>
    </row>
    <row r="115" spans="1:29" s="149" customFormat="1" ht="18" customHeight="1">
      <c r="A115" s="69"/>
      <c r="B115" s="65" t="s">
        <v>290</v>
      </c>
      <c r="C115" s="42"/>
      <c r="D115" s="51"/>
      <c r="E115" s="32"/>
      <c r="F115" s="42"/>
      <c r="G115" s="42"/>
      <c r="H115" s="43">
        <f>H81+H97+H114</f>
        <v>34.25</v>
      </c>
      <c r="I115" s="44">
        <f>I81+I97+I114</f>
        <v>2362107.0750000002</v>
      </c>
      <c r="J115" s="44"/>
      <c r="K115" s="44">
        <f>K81+K97+K114</f>
        <v>5749922.5366499992</v>
      </c>
      <c r="L115" s="44"/>
      <c r="M115" s="44">
        <f>M81+M97+M114</f>
        <v>574992.25366499997</v>
      </c>
      <c r="N115" s="44"/>
      <c r="O115" s="44">
        <f>O81+O97+O114</f>
        <v>13272.75</v>
      </c>
      <c r="P115" s="44"/>
      <c r="Q115" s="44">
        <f>Q81+Q97+Q114</f>
        <v>28315.200000000001</v>
      </c>
      <c r="R115" s="44"/>
      <c r="S115" s="44">
        <f>S81+S97+S114</f>
        <v>371637</v>
      </c>
      <c r="T115" s="44"/>
      <c r="U115" s="44">
        <f>U81+U97+U114</f>
        <v>70345.574999999983</v>
      </c>
      <c r="V115" s="44"/>
      <c r="W115" s="44">
        <f>W81+W97+W114</f>
        <v>0</v>
      </c>
      <c r="X115" s="44">
        <f>X81+X97+X114</f>
        <v>1058562.7786650001</v>
      </c>
      <c r="Y115" s="44">
        <f>Y81+Y97+Y114</f>
        <v>6808485.3153149989</v>
      </c>
      <c r="Z115" s="44"/>
      <c r="AA115" s="44">
        <f>AA81+AA97+AA114</f>
        <v>7027654.9311502492</v>
      </c>
      <c r="AB115" s="48">
        <f>AB81+AB97+AB114</f>
        <v>31</v>
      </c>
      <c r="AC115" s="83">
        <f>AC81+AC97+AC114</f>
        <v>4741413.8642999995</v>
      </c>
    </row>
    <row r="116" spans="1:29" s="26" customFormat="1" ht="18" customHeight="1">
      <c r="A116" s="268" t="s">
        <v>244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70"/>
    </row>
    <row r="117" spans="1:29" s="26" customFormat="1" ht="18" customHeight="1">
      <c r="A117" s="287" t="s">
        <v>143</v>
      </c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9"/>
    </row>
    <row r="118" spans="1:29" s="26" customFormat="1" ht="18" customHeight="1">
      <c r="A118" s="28">
        <v>1</v>
      </c>
      <c r="B118" s="29" t="s">
        <v>286</v>
      </c>
      <c r="C118" s="30" t="s">
        <v>527</v>
      </c>
      <c r="D118" s="31">
        <v>10.6</v>
      </c>
      <c r="E118" s="32" t="s">
        <v>46</v>
      </c>
      <c r="F118" s="30">
        <v>17697</v>
      </c>
      <c r="G118" s="30">
        <v>5.21</v>
      </c>
      <c r="H118" s="33">
        <v>0.25</v>
      </c>
      <c r="I118" s="32">
        <f t="shared" ref="I118:I123" si="53">F118*G118*H118</f>
        <v>23050.342499999999</v>
      </c>
      <c r="J118" s="34">
        <v>3.42</v>
      </c>
      <c r="K118" s="32">
        <f t="shared" ref="K118:K123" si="54">I118*J118</f>
        <v>78832.17134999999</v>
      </c>
      <c r="L118" s="32">
        <v>10</v>
      </c>
      <c r="M118" s="32">
        <f t="shared" ref="M118:M123" si="55">K118*L118/100</f>
        <v>7883.2171349999981</v>
      </c>
      <c r="N118" s="32">
        <v>50</v>
      </c>
      <c r="O118" s="32">
        <f>(F118*H118)*N118/100</f>
        <v>2212.125</v>
      </c>
      <c r="P118" s="168"/>
      <c r="Q118" s="32"/>
      <c r="R118" s="30"/>
      <c r="S118" s="76"/>
      <c r="T118" s="30"/>
      <c r="U118" s="30"/>
      <c r="V118" s="30"/>
      <c r="W118" s="30"/>
      <c r="X118" s="32">
        <f t="shared" ref="X118:X124" si="56">M118+O118+Q118+S118+U118+W118</f>
        <v>10095.342134999999</v>
      </c>
      <c r="Y118" s="32">
        <f t="shared" ref="Y118:Y124" si="57">K118+X118</f>
        <v>88927.513484999989</v>
      </c>
      <c r="Z118" s="30">
        <v>1.6</v>
      </c>
      <c r="AA118" s="32">
        <f>Y118*Z118</f>
        <v>142284.021576</v>
      </c>
      <c r="AB118" s="36">
        <f>H118</f>
        <v>0.25</v>
      </c>
      <c r="AC118" s="40">
        <f>K118</f>
        <v>78832.17134999999</v>
      </c>
    </row>
    <row r="119" spans="1:29" s="26" customFormat="1" ht="18" customHeight="1">
      <c r="A119" s="28">
        <v>2</v>
      </c>
      <c r="B119" s="29" t="s">
        <v>150</v>
      </c>
      <c r="C119" s="30" t="s">
        <v>21</v>
      </c>
      <c r="D119" s="31">
        <v>10.6</v>
      </c>
      <c r="E119" s="32"/>
      <c r="F119" s="30">
        <v>17697</v>
      </c>
      <c r="G119" s="34">
        <v>4.4000000000000004</v>
      </c>
      <c r="H119" s="38">
        <v>0.5</v>
      </c>
      <c r="I119" s="32">
        <f t="shared" si="53"/>
        <v>38933.4</v>
      </c>
      <c r="J119" s="34">
        <v>3.42</v>
      </c>
      <c r="K119" s="32">
        <f t="shared" si="54"/>
        <v>133152.228</v>
      </c>
      <c r="L119" s="32">
        <v>10</v>
      </c>
      <c r="M119" s="32">
        <f t="shared" si="55"/>
        <v>13315.2228</v>
      </c>
      <c r="N119" s="32"/>
      <c r="O119" s="30"/>
      <c r="P119" s="168"/>
      <c r="Q119" s="32"/>
      <c r="R119" s="30">
        <v>150</v>
      </c>
      <c r="S119" s="76">
        <f t="shared" ref="S119:S124" si="58">F119*H119*R119/100</f>
        <v>13272.75</v>
      </c>
      <c r="T119" s="30"/>
      <c r="U119" s="30"/>
      <c r="V119" s="30"/>
      <c r="W119" s="30"/>
      <c r="X119" s="32">
        <f t="shared" si="56"/>
        <v>26587.9728</v>
      </c>
      <c r="Y119" s="32">
        <f t="shared" si="57"/>
        <v>159740.20079999999</v>
      </c>
      <c r="Z119" s="30">
        <v>1.4</v>
      </c>
      <c r="AA119" s="32">
        <f>Y119*Z119</f>
        <v>223636.28111999997</v>
      </c>
      <c r="AB119" s="39">
        <f>H119</f>
        <v>0.5</v>
      </c>
      <c r="AC119" s="40">
        <f>K119</f>
        <v>133152.228</v>
      </c>
    </row>
    <row r="120" spans="1:29" s="26" customFormat="1" ht="18" customHeight="1">
      <c r="A120" s="28">
        <v>3</v>
      </c>
      <c r="B120" s="29" t="s">
        <v>105</v>
      </c>
      <c r="C120" s="30" t="s">
        <v>65</v>
      </c>
      <c r="D120" s="34">
        <v>7.11</v>
      </c>
      <c r="E120" s="32" t="s">
        <v>28</v>
      </c>
      <c r="F120" s="30">
        <v>17697</v>
      </c>
      <c r="G120" s="30">
        <v>5.04</v>
      </c>
      <c r="H120" s="38">
        <v>1</v>
      </c>
      <c r="I120" s="32">
        <f>F120*G120*H120</f>
        <v>89192.88</v>
      </c>
      <c r="J120" s="34">
        <v>3.42</v>
      </c>
      <c r="K120" s="32">
        <f>I120*J120</f>
        <v>305039.6496</v>
      </c>
      <c r="L120" s="32">
        <v>10</v>
      </c>
      <c r="M120" s="32">
        <f>K120*L120/100</f>
        <v>30503.964960000001</v>
      </c>
      <c r="N120" s="32"/>
      <c r="O120" s="30"/>
      <c r="P120" s="168"/>
      <c r="Q120" s="32"/>
      <c r="R120" s="30">
        <v>150</v>
      </c>
      <c r="S120" s="76">
        <f t="shared" si="58"/>
        <v>26545.5</v>
      </c>
      <c r="T120" s="30"/>
      <c r="U120" s="30"/>
      <c r="V120" s="30"/>
      <c r="W120" s="30"/>
      <c r="X120" s="32">
        <f>M120+O120+Q120+S120+U120+W120</f>
        <v>57049.464959999998</v>
      </c>
      <c r="Y120" s="32">
        <f t="shared" si="57"/>
        <v>362089.11456000002</v>
      </c>
      <c r="Z120" s="30"/>
      <c r="AA120" s="32">
        <f>Y120</f>
        <v>362089.11456000002</v>
      </c>
      <c r="AB120" s="39">
        <v>1</v>
      </c>
      <c r="AC120" s="40">
        <f>K120*AB120</f>
        <v>305039.6496</v>
      </c>
    </row>
    <row r="121" spans="1:29" s="26" customFormat="1" ht="18" customHeight="1">
      <c r="A121" s="28">
        <v>4</v>
      </c>
      <c r="B121" s="29" t="s">
        <v>105</v>
      </c>
      <c r="C121" s="30" t="s">
        <v>65</v>
      </c>
      <c r="D121" s="34">
        <v>7.11</v>
      </c>
      <c r="E121" s="32" t="s">
        <v>28</v>
      </c>
      <c r="F121" s="30">
        <v>17697</v>
      </c>
      <c r="G121" s="30">
        <v>5.04</v>
      </c>
      <c r="H121" s="33">
        <v>0.25</v>
      </c>
      <c r="I121" s="32">
        <f>F121*G121*H121</f>
        <v>22298.22</v>
      </c>
      <c r="J121" s="34">
        <v>3.42</v>
      </c>
      <c r="K121" s="32">
        <f>I121*J121</f>
        <v>76259.912400000001</v>
      </c>
      <c r="L121" s="32">
        <v>10</v>
      </c>
      <c r="M121" s="32">
        <f>K121*L121/100</f>
        <v>7625.9912400000003</v>
      </c>
      <c r="N121" s="32"/>
      <c r="O121" s="30"/>
      <c r="P121" s="168"/>
      <c r="Q121" s="32"/>
      <c r="R121" s="30">
        <v>150</v>
      </c>
      <c r="S121" s="76">
        <f t="shared" si="58"/>
        <v>6636.375</v>
      </c>
      <c r="T121" s="30"/>
      <c r="U121" s="30"/>
      <c r="V121" s="30"/>
      <c r="W121" s="30"/>
      <c r="X121" s="32">
        <f>M121+O121+Q121+S121+U121+W121</f>
        <v>14262.366239999999</v>
      </c>
      <c r="Y121" s="32">
        <f t="shared" si="57"/>
        <v>90522.278640000004</v>
      </c>
      <c r="Z121" s="30"/>
      <c r="AA121" s="32">
        <f>Y121</f>
        <v>90522.278640000004</v>
      </c>
      <c r="AB121" s="31"/>
      <c r="AC121" s="40"/>
    </row>
    <row r="122" spans="1:29" s="26" customFormat="1" ht="18" customHeight="1">
      <c r="A122" s="28">
        <v>5</v>
      </c>
      <c r="B122" s="29" t="s">
        <v>105</v>
      </c>
      <c r="C122" s="30" t="s">
        <v>21</v>
      </c>
      <c r="D122" s="31">
        <v>12.5</v>
      </c>
      <c r="E122" s="32"/>
      <c r="F122" s="30">
        <v>17697</v>
      </c>
      <c r="G122" s="34">
        <v>4.4000000000000004</v>
      </c>
      <c r="H122" s="38">
        <v>0.5</v>
      </c>
      <c r="I122" s="32">
        <f t="shared" si="53"/>
        <v>38933.4</v>
      </c>
      <c r="J122" s="34">
        <v>3.42</v>
      </c>
      <c r="K122" s="32">
        <f t="shared" si="54"/>
        <v>133152.228</v>
      </c>
      <c r="L122" s="32">
        <v>10</v>
      </c>
      <c r="M122" s="32">
        <f t="shared" si="55"/>
        <v>13315.2228</v>
      </c>
      <c r="N122" s="32"/>
      <c r="O122" s="32"/>
      <c r="P122" s="168"/>
      <c r="Q122" s="32"/>
      <c r="R122" s="30">
        <v>150</v>
      </c>
      <c r="S122" s="76">
        <f t="shared" si="58"/>
        <v>13272.75</v>
      </c>
      <c r="T122" s="30"/>
      <c r="U122" s="30"/>
      <c r="V122" s="30"/>
      <c r="W122" s="30"/>
      <c r="X122" s="32">
        <f t="shared" si="56"/>
        <v>26587.9728</v>
      </c>
      <c r="Y122" s="32">
        <f t="shared" si="57"/>
        <v>159740.20079999999</v>
      </c>
      <c r="Z122" s="30"/>
      <c r="AA122" s="32">
        <f>Y122</f>
        <v>159740.20079999999</v>
      </c>
      <c r="AB122" s="39"/>
      <c r="AC122" s="40"/>
    </row>
    <row r="123" spans="1:29" s="26" customFormat="1" ht="18" customHeight="1">
      <c r="A123" s="28">
        <v>6</v>
      </c>
      <c r="B123" s="29" t="s">
        <v>105</v>
      </c>
      <c r="C123" s="30" t="s">
        <v>21</v>
      </c>
      <c r="D123" s="31">
        <v>15.6</v>
      </c>
      <c r="E123" s="32"/>
      <c r="F123" s="30">
        <v>17697</v>
      </c>
      <c r="G123" s="34">
        <v>4.51</v>
      </c>
      <c r="H123" s="33">
        <v>0.25</v>
      </c>
      <c r="I123" s="32">
        <f t="shared" si="53"/>
        <v>19953.3675</v>
      </c>
      <c r="J123" s="34">
        <v>3.42</v>
      </c>
      <c r="K123" s="32">
        <f t="shared" si="54"/>
        <v>68240.51685</v>
      </c>
      <c r="L123" s="32">
        <v>10</v>
      </c>
      <c r="M123" s="32">
        <f t="shared" si="55"/>
        <v>6824.0516850000004</v>
      </c>
      <c r="N123" s="32"/>
      <c r="O123" s="30"/>
      <c r="P123" s="168"/>
      <c r="Q123" s="32"/>
      <c r="R123" s="30">
        <v>150</v>
      </c>
      <c r="S123" s="76">
        <f t="shared" si="58"/>
        <v>6636.375</v>
      </c>
      <c r="T123" s="30"/>
      <c r="U123" s="30"/>
      <c r="V123" s="30"/>
      <c r="W123" s="30"/>
      <c r="X123" s="32">
        <f>M123+O123+Q123+S123+U123+W123</f>
        <v>13460.426685</v>
      </c>
      <c r="Y123" s="32">
        <f t="shared" si="57"/>
        <v>81700.943534999999</v>
      </c>
      <c r="Z123" s="30"/>
      <c r="AA123" s="32">
        <f>Y123</f>
        <v>81700.943534999999</v>
      </c>
      <c r="AB123" s="39"/>
      <c r="AC123" s="40"/>
    </row>
    <row r="124" spans="1:29" s="26" customFormat="1" ht="18" customHeight="1">
      <c r="A124" s="28">
        <v>7</v>
      </c>
      <c r="B124" s="29" t="s">
        <v>105</v>
      </c>
      <c r="C124" s="30" t="s">
        <v>21</v>
      </c>
      <c r="D124" s="31">
        <v>7</v>
      </c>
      <c r="E124" s="32"/>
      <c r="F124" s="30">
        <v>17697</v>
      </c>
      <c r="G124" s="34">
        <v>4.3499999999999996</v>
      </c>
      <c r="H124" s="33">
        <v>0.75</v>
      </c>
      <c r="I124" s="32">
        <f>F124*G124*H124</f>
        <v>57736.462499999994</v>
      </c>
      <c r="J124" s="34">
        <v>3.42</v>
      </c>
      <c r="K124" s="32">
        <f>I124*J124</f>
        <v>197458.70174999998</v>
      </c>
      <c r="L124" s="32">
        <v>10</v>
      </c>
      <c r="M124" s="32">
        <f>K124*L124/100</f>
        <v>19745.870175</v>
      </c>
      <c r="N124" s="32"/>
      <c r="O124" s="30"/>
      <c r="P124" s="168"/>
      <c r="Q124" s="32"/>
      <c r="R124" s="30">
        <v>150</v>
      </c>
      <c r="S124" s="76">
        <f t="shared" si="58"/>
        <v>19909.125</v>
      </c>
      <c r="T124" s="30"/>
      <c r="U124" s="30"/>
      <c r="V124" s="30"/>
      <c r="W124" s="30"/>
      <c r="X124" s="32">
        <f t="shared" si="56"/>
        <v>39654.995175000004</v>
      </c>
      <c r="Y124" s="32">
        <f t="shared" si="57"/>
        <v>237113.696925</v>
      </c>
      <c r="Z124" s="30"/>
      <c r="AA124" s="32">
        <f>Y124</f>
        <v>237113.696925</v>
      </c>
      <c r="AB124" s="39">
        <v>1</v>
      </c>
      <c r="AC124" s="40">
        <f>F124*G124*J124</f>
        <v>263278.26899999997</v>
      </c>
    </row>
    <row r="125" spans="1:29" s="26" customFormat="1" ht="18" customHeight="1">
      <c r="A125" s="28"/>
      <c r="B125" s="41" t="s">
        <v>22</v>
      </c>
      <c r="C125" s="42"/>
      <c r="D125" s="27"/>
      <c r="E125" s="32"/>
      <c r="F125" s="42"/>
      <c r="G125" s="42"/>
      <c r="H125" s="48">
        <f>SUM(H118:H124)</f>
        <v>3.5</v>
      </c>
      <c r="I125" s="44">
        <f>SUM(I118:I124)</f>
        <v>290098.07250000001</v>
      </c>
      <c r="J125" s="45"/>
      <c r="K125" s="44">
        <f>SUM(K118:K124)</f>
        <v>992135.40795000002</v>
      </c>
      <c r="L125" s="45"/>
      <c r="M125" s="44">
        <f>SUM(M118:M124)</f>
        <v>99213.540795000008</v>
      </c>
      <c r="N125" s="45"/>
      <c r="O125" s="44">
        <f>SUM(O118:O124)</f>
        <v>2212.125</v>
      </c>
      <c r="P125" s="30"/>
      <c r="Q125" s="44">
        <f>SUM(Q118:Q124)</f>
        <v>0</v>
      </c>
      <c r="R125" s="30"/>
      <c r="S125" s="44">
        <f>SUM(S118:S124)</f>
        <v>86272.875</v>
      </c>
      <c r="T125" s="30"/>
      <c r="U125" s="44">
        <f>SUM(U118:U124)</f>
        <v>0</v>
      </c>
      <c r="V125" s="30"/>
      <c r="W125" s="44">
        <f>SUM(W118:W124)</f>
        <v>0</v>
      </c>
      <c r="X125" s="44">
        <f>SUM(X118:X124)</f>
        <v>187698.54079500004</v>
      </c>
      <c r="Y125" s="44">
        <f>SUM(Y118:Y124)</f>
        <v>1179833.9487449999</v>
      </c>
      <c r="Z125" s="45"/>
      <c r="AA125" s="45">
        <f>SUM(AA118:AA124)</f>
        <v>1297086.537156</v>
      </c>
      <c r="AB125" s="27">
        <f>SUM(AB118:AB124)</f>
        <v>2.75</v>
      </c>
      <c r="AC125" s="83">
        <f>SUM(AC118:AC124)</f>
        <v>780302.31794999994</v>
      </c>
    </row>
    <row r="126" spans="1:29" s="26" customFormat="1" ht="18" customHeight="1">
      <c r="A126" s="287" t="s">
        <v>23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9"/>
    </row>
    <row r="127" spans="1:29" s="26" customFormat="1" ht="18" customHeight="1">
      <c r="A127" s="28">
        <v>1</v>
      </c>
      <c r="B127" s="29" t="s">
        <v>151</v>
      </c>
      <c r="C127" s="30" t="s">
        <v>25</v>
      </c>
      <c r="D127" s="30" t="s">
        <v>20</v>
      </c>
      <c r="E127" s="32" t="s">
        <v>18</v>
      </c>
      <c r="F127" s="30">
        <v>17697</v>
      </c>
      <c r="G127" s="30">
        <v>5.55</v>
      </c>
      <c r="H127" s="38">
        <v>1</v>
      </c>
      <c r="I127" s="32">
        <f t="shared" ref="I127:I132" si="59">F127*G127*H127</f>
        <v>98218.349999999991</v>
      </c>
      <c r="J127" s="34">
        <v>2.34</v>
      </c>
      <c r="K127" s="32">
        <f t="shared" ref="K127:K132" si="60">I127*J127</f>
        <v>229830.93899999995</v>
      </c>
      <c r="L127" s="32">
        <v>10</v>
      </c>
      <c r="M127" s="32">
        <f t="shared" ref="M127:M134" si="61">K127*L127/100</f>
        <v>22983.093899999996</v>
      </c>
      <c r="N127" s="32">
        <v>25</v>
      </c>
      <c r="O127" s="32">
        <f>(F127*H127)*N127/100</f>
        <v>4424.25</v>
      </c>
      <c r="P127" s="30"/>
      <c r="Q127" s="32"/>
      <c r="R127" s="30">
        <v>100</v>
      </c>
      <c r="S127" s="76">
        <f t="shared" ref="S127:S134" si="62">F127*H127*R127/100</f>
        <v>17697</v>
      </c>
      <c r="T127" s="30"/>
      <c r="U127" s="30"/>
      <c r="V127" s="30"/>
      <c r="W127" s="30"/>
      <c r="X127" s="32">
        <f t="shared" ref="X127:X134" si="63">M127+O127+Q127+S127+U127+W127</f>
        <v>45104.343899999993</v>
      </c>
      <c r="Y127" s="32">
        <f t="shared" ref="Y127:Y134" si="64">K127+X127</f>
        <v>274935.28289999993</v>
      </c>
      <c r="Z127" s="30"/>
      <c r="AA127" s="32">
        <f t="shared" ref="AA127:AA134" si="65">Y127</f>
        <v>274935.28289999993</v>
      </c>
      <c r="AB127" s="39">
        <v>1</v>
      </c>
      <c r="AC127" s="40">
        <f>K127*AB127</f>
        <v>229830.93899999995</v>
      </c>
    </row>
    <row r="128" spans="1:29" s="26" customFormat="1" ht="18" customHeight="1">
      <c r="A128" s="28">
        <v>2</v>
      </c>
      <c r="B128" s="29" t="s">
        <v>147</v>
      </c>
      <c r="C128" s="30" t="s">
        <v>29</v>
      </c>
      <c r="D128" s="30">
        <v>15.5</v>
      </c>
      <c r="E128" s="32" t="s">
        <v>46</v>
      </c>
      <c r="F128" s="30">
        <v>17697</v>
      </c>
      <c r="G128" s="30">
        <v>4.1900000000000004</v>
      </c>
      <c r="H128" s="38">
        <v>1</v>
      </c>
      <c r="I128" s="32">
        <f t="shared" si="59"/>
        <v>74150.430000000008</v>
      </c>
      <c r="J128" s="34">
        <v>2.34</v>
      </c>
      <c r="K128" s="32">
        <f t="shared" si="60"/>
        <v>173512.0062</v>
      </c>
      <c r="L128" s="32">
        <v>10</v>
      </c>
      <c r="M128" s="32">
        <f t="shared" si="61"/>
        <v>17351.20062</v>
      </c>
      <c r="N128" s="32"/>
      <c r="O128" s="30"/>
      <c r="P128" s="30"/>
      <c r="Q128" s="32"/>
      <c r="R128" s="30">
        <v>100</v>
      </c>
      <c r="S128" s="76">
        <f t="shared" si="62"/>
        <v>17697</v>
      </c>
      <c r="T128" s="30"/>
      <c r="U128" s="30"/>
      <c r="V128" s="30"/>
      <c r="W128" s="30"/>
      <c r="X128" s="32">
        <f t="shared" si="63"/>
        <v>35048.200620000003</v>
      </c>
      <c r="Y128" s="32">
        <f t="shared" si="64"/>
        <v>208560.20682000002</v>
      </c>
      <c r="Z128" s="30"/>
      <c r="AA128" s="32">
        <f t="shared" si="65"/>
        <v>208560.20682000002</v>
      </c>
      <c r="AB128" s="39">
        <v>1</v>
      </c>
      <c r="AC128" s="40">
        <f>K128*AB128</f>
        <v>173512.0062</v>
      </c>
    </row>
    <row r="129" spans="1:29" s="26" customFormat="1" ht="18" customHeight="1">
      <c r="A129" s="28">
        <v>3</v>
      </c>
      <c r="B129" s="29" t="s">
        <v>147</v>
      </c>
      <c r="C129" s="30" t="s">
        <v>30</v>
      </c>
      <c r="D129" s="30" t="s">
        <v>20</v>
      </c>
      <c r="E129" s="32" t="s">
        <v>18</v>
      </c>
      <c r="F129" s="30">
        <v>17697</v>
      </c>
      <c r="G129" s="30">
        <v>4.53</v>
      </c>
      <c r="H129" s="38">
        <v>1</v>
      </c>
      <c r="I129" s="32">
        <f t="shared" si="59"/>
        <v>80167.41</v>
      </c>
      <c r="J129" s="34">
        <v>2.34</v>
      </c>
      <c r="K129" s="32">
        <f t="shared" si="60"/>
        <v>187591.73939999999</v>
      </c>
      <c r="L129" s="32">
        <v>10</v>
      </c>
      <c r="M129" s="32">
        <f t="shared" si="61"/>
        <v>18759.173939999997</v>
      </c>
      <c r="N129" s="32"/>
      <c r="O129" s="30"/>
      <c r="P129" s="30"/>
      <c r="Q129" s="32"/>
      <c r="R129" s="30">
        <v>100</v>
      </c>
      <c r="S129" s="76">
        <f t="shared" si="62"/>
        <v>17697</v>
      </c>
      <c r="T129" s="30"/>
      <c r="U129" s="30"/>
      <c r="V129" s="30"/>
      <c r="W129" s="30"/>
      <c r="X129" s="32">
        <f t="shared" si="63"/>
        <v>36456.173939999993</v>
      </c>
      <c r="Y129" s="32">
        <f t="shared" si="64"/>
        <v>224047.91333999997</v>
      </c>
      <c r="Z129" s="30"/>
      <c r="AA129" s="32">
        <f t="shared" si="65"/>
        <v>224047.91333999997</v>
      </c>
      <c r="AB129" s="39">
        <v>1</v>
      </c>
      <c r="AC129" s="40">
        <f>K129*AB129</f>
        <v>187591.73939999999</v>
      </c>
    </row>
    <row r="130" spans="1:29" s="26" customFormat="1" ht="18" customHeight="1">
      <c r="A130" s="28">
        <v>4</v>
      </c>
      <c r="B130" s="29" t="s">
        <v>147</v>
      </c>
      <c r="C130" s="30" t="s">
        <v>30</v>
      </c>
      <c r="D130" s="31">
        <v>14.3</v>
      </c>
      <c r="E130" s="32" t="s">
        <v>18</v>
      </c>
      <c r="F130" s="30">
        <v>17697</v>
      </c>
      <c r="G130" s="30">
        <v>4.34</v>
      </c>
      <c r="H130" s="38">
        <v>1</v>
      </c>
      <c r="I130" s="32">
        <f>F130*G130*H130</f>
        <v>76804.98</v>
      </c>
      <c r="J130" s="34">
        <v>2.34</v>
      </c>
      <c r="K130" s="32">
        <f>I130*J130</f>
        <v>179723.65319999997</v>
      </c>
      <c r="L130" s="32">
        <v>11</v>
      </c>
      <c r="M130" s="32">
        <f>K130*L130/100</f>
        <v>19769.601851999996</v>
      </c>
      <c r="N130" s="32"/>
      <c r="O130" s="30"/>
      <c r="P130" s="30"/>
      <c r="Q130" s="32"/>
      <c r="R130" s="30">
        <v>100</v>
      </c>
      <c r="S130" s="76">
        <f t="shared" si="62"/>
        <v>17697</v>
      </c>
      <c r="T130" s="30"/>
      <c r="U130" s="30"/>
      <c r="V130" s="30"/>
      <c r="W130" s="30"/>
      <c r="X130" s="32">
        <f t="shared" si="63"/>
        <v>37466.601851999993</v>
      </c>
      <c r="Y130" s="32">
        <f>K130+X130</f>
        <v>217190.25505199996</v>
      </c>
      <c r="Z130" s="30"/>
      <c r="AA130" s="32">
        <f>Y130</f>
        <v>217190.25505199996</v>
      </c>
      <c r="AB130" s="39">
        <v>1</v>
      </c>
      <c r="AC130" s="40">
        <f>K130*AB130</f>
        <v>179723.65319999997</v>
      </c>
    </row>
    <row r="131" spans="1:29" s="26" customFormat="1" ht="18" customHeight="1">
      <c r="A131" s="28">
        <v>5</v>
      </c>
      <c r="B131" s="29" t="s">
        <v>147</v>
      </c>
      <c r="C131" s="30" t="s">
        <v>30</v>
      </c>
      <c r="D131" s="31">
        <v>24.3</v>
      </c>
      <c r="E131" s="32" t="s">
        <v>18</v>
      </c>
      <c r="F131" s="30">
        <v>17697</v>
      </c>
      <c r="G131" s="30">
        <v>4.46</v>
      </c>
      <c r="H131" s="38">
        <v>1</v>
      </c>
      <c r="I131" s="32">
        <f>F131*G131*H131</f>
        <v>78928.62</v>
      </c>
      <c r="J131" s="34">
        <v>2.34</v>
      </c>
      <c r="K131" s="32">
        <f>I131*J131</f>
        <v>184692.97079999998</v>
      </c>
      <c r="L131" s="32">
        <v>12</v>
      </c>
      <c r="M131" s="32">
        <f>K131*L131/100</f>
        <v>22163.156495999996</v>
      </c>
      <c r="N131" s="32"/>
      <c r="O131" s="30"/>
      <c r="P131" s="30"/>
      <c r="Q131" s="32"/>
      <c r="R131" s="30">
        <v>100</v>
      </c>
      <c r="S131" s="76">
        <f t="shared" si="62"/>
        <v>17697</v>
      </c>
      <c r="T131" s="30"/>
      <c r="U131" s="30"/>
      <c r="V131" s="30"/>
      <c r="W131" s="30"/>
      <c r="X131" s="32">
        <f>M131+O131+Q131+S131+U131+W131</f>
        <v>39860.156495999996</v>
      </c>
      <c r="Y131" s="32">
        <f>K131+X131</f>
        <v>224553.12729599996</v>
      </c>
      <c r="Z131" s="30"/>
      <c r="AA131" s="32">
        <f>Y131</f>
        <v>224553.12729599996</v>
      </c>
      <c r="AB131" s="38"/>
      <c r="AC131" s="40"/>
    </row>
    <row r="132" spans="1:29" s="26" customFormat="1" ht="18" customHeight="1">
      <c r="A132" s="28">
        <v>6</v>
      </c>
      <c r="B132" s="29" t="s">
        <v>291</v>
      </c>
      <c r="C132" s="30" t="s">
        <v>27</v>
      </c>
      <c r="D132" s="30">
        <v>9.4</v>
      </c>
      <c r="E132" s="32" t="s">
        <v>28</v>
      </c>
      <c r="F132" s="30">
        <v>17697</v>
      </c>
      <c r="G132" s="30">
        <v>3.98</v>
      </c>
      <c r="H132" s="38">
        <v>0.5</v>
      </c>
      <c r="I132" s="32">
        <f t="shared" si="59"/>
        <v>35217.03</v>
      </c>
      <c r="J132" s="34">
        <v>2.34</v>
      </c>
      <c r="K132" s="32">
        <f t="shared" si="60"/>
        <v>82407.850199999986</v>
      </c>
      <c r="L132" s="32">
        <v>10</v>
      </c>
      <c r="M132" s="32">
        <f t="shared" si="61"/>
        <v>8240.7850199999993</v>
      </c>
      <c r="N132" s="32"/>
      <c r="O132" s="30"/>
      <c r="P132" s="30"/>
      <c r="Q132" s="32"/>
      <c r="R132" s="30">
        <v>100</v>
      </c>
      <c r="S132" s="76">
        <f t="shared" si="62"/>
        <v>8848.5</v>
      </c>
      <c r="T132" s="30"/>
      <c r="U132" s="30"/>
      <c r="V132" s="30"/>
      <c r="W132" s="30"/>
      <c r="X132" s="32">
        <f t="shared" si="63"/>
        <v>17089.285019999999</v>
      </c>
      <c r="Y132" s="32">
        <f t="shared" si="64"/>
        <v>99497.135219999982</v>
      </c>
      <c r="Z132" s="30"/>
      <c r="AA132" s="32">
        <f t="shared" si="65"/>
        <v>99497.135219999982</v>
      </c>
      <c r="AB132" s="39">
        <v>1</v>
      </c>
      <c r="AC132" s="40">
        <f>K132*2</f>
        <v>164815.70039999997</v>
      </c>
    </row>
    <row r="133" spans="1:29" s="26" customFormat="1" ht="18" customHeight="1">
      <c r="A133" s="28">
        <v>7</v>
      </c>
      <c r="B133" s="29" t="s">
        <v>292</v>
      </c>
      <c r="C133" s="30" t="s">
        <v>27</v>
      </c>
      <c r="D133" s="30">
        <v>9.4</v>
      </c>
      <c r="E133" s="32" t="s">
        <v>28</v>
      </c>
      <c r="F133" s="30">
        <v>17697</v>
      </c>
      <c r="G133" s="30">
        <v>3.98</v>
      </c>
      <c r="H133" s="38">
        <v>0.5</v>
      </c>
      <c r="I133" s="32">
        <f>F133*G133*H133</f>
        <v>35217.03</v>
      </c>
      <c r="J133" s="34">
        <v>2.34</v>
      </c>
      <c r="K133" s="32">
        <f>I133*J133</f>
        <v>82407.850199999986</v>
      </c>
      <c r="L133" s="32">
        <v>10</v>
      </c>
      <c r="M133" s="32">
        <f t="shared" si="61"/>
        <v>8240.7850199999993</v>
      </c>
      <c r="N133" s="32"/>
      <c r="O133" s="30"/>
      <c r="P133" s="30"/>
      <c r="Q133" s="32"/>
      <c r="R133" s="30">
        <v>100</v>
      </c>
      <c r="S133" s="76">
        <f t="shared" si="62"/>
        <v>8848.5</v>
      </c>
      <c r="T133" s="30"/>
      <c r="U133" s="30"/>
      <c r="V133" s="30"/>
      <c r="W133" s="30"/>
      <c r="X133" s="32">
        <f t="shared" si="63"/>
        <v>17089.285019999999</v>
      </c>
      <c r="Y133" s="32">
        <f t="shared" si="64"/>
        <v>99497.135219999982</v>
      </c>
      <c r="Z133" s="30"/>
      <c r="AA133" s="32">
        <f t="shared" si="65"/>
        <v>99497.135219999982</v>
      </c>
      <c r="AB133" s="39"/>
      <c r="AC133" s="40"/>
    </row>
    <row r="134" spans="1:29" s="64" customFormat="1" ht="18" customHeight="1">
      <c r="A134" s="28">
        <v>8</v>
      </c>
      <c r="B134" s="133" t="s">
        <v>235</v>
      </c>
      <c r="C134" s="30" t="s">
        <v>30</v>
      </c>
      <c r="D134" s="31" t="s">
        <v>20</v>
      </c>
      <c r="E134" s="32" t="s">
        <v>18</v>
      </c>
      <c r="F134" s="30">
        <v>17697</v>
      </c>
      <c r="G134" s="30">
        <v>4.53</v>
      </c>
      <c r="H134" s="130">
        <v>0.5</v>
      </c>
      <c r="I134" s="32">
        <f>F134*G134*H134</f>
        <v>40083.705000000002</v>
      </c>
      <c r="J134" s="34">
        <v>2.34</v>
      </c>
      <c r="K134" s="32">
        <f>I134*J134</f>
        <v>93795.869699999996</v>
      </c>
      <c r="L134" s="32">
        <v>10</v>
      </c>
      <c r="M134" s="32">
        <f t="shared" si="61"/>
        <v>9379.5869699999985</v>
      </c>
      <c r="N134" s="77"/>
      <c r="O134" s="77"/>
      <c r="P134" s="77"/>
      <c r="Q134" s="32"/>
      <c r="R134" s="30">
        <v>100</v>
      </c>
      <c r="S134" s="76">
        <f t="shared" si="62"/>
        <v>8848.5</v>
      </c>
      <c r="T134" s="32"/>
      <c r="U134" s="169"/>
      <c r="V134" s="32"/>
      <c r="W134" s="169"/>
      <c r="X134" s="32">
        <f t="shared" si="63"/>
        <v>18228.086969999997</v>
      </c>
      <c r="Y134" s="32">
        <f t="shared" si="64"/>
        <v>112023.95666999999</v>
      </c>
      <c r="Z134" s="30"/>
      <c r="AA134" s="32">
        <f t="shared" si="65"/>
        <v>112023.95666999999</v>
      </c>
      <c r="AB134" s="155"/>
      <c r="AC134" s="40"/>
    </row>
    <row r="135" spans="1:29" s="26" customFormat="1" ht="18" customHeight="1">
      <c r="A135" s="28"/>
      <c r="B135" s="41" t="s">
        <v>22</v>
      </c>
      <c r="C135" s="42"/>
      <c r="D135" s="27"/>
      <c r="E135" s="32"/>
      <c r="F135" s="42"/>
      <c r="G135" s="42"/>
      <c r="H135" s="48">
        <f>SUM(H127:H134)</f>
        <v>6.5</v>
      </c>
      <c r="I135" s="44">
        <f>SUM(I127:I134)</f>
        <v>518787.55499999999</v>
      </c>
      <c r="J135" s="45"/>
      <c r="K135" s="44">
        <f>SUM(K127:K134)</f>
        <v>1213962.8786999998</v>
      </c>
      <c r="L135" s="45"/>
      <c r="M135" s="44">
        <f>SUM(M127:M134)</f>
        <v>126887.38381799997</v>
      </c>
      <c r="N135" s="45"/>
      <c r="O135" s="44">
        <f>SUM(O127:O134)</f>
        <v>4424.25</v>
      </c>
      <c r="P135" s="45"/>
      <c r="Q135" s="44">
        <f>SUM(Q127:Q134)</f>
        <v>0</v>
      </c>
      <c r="R135" s="45"/>
      <c r="S135" s="44">
        <f>SUM(S127:S134)</f>
        <v>115030.5</v>
      </c>
      <c r="T135" s="45"/>
      <c r="U135" s="44">
        <f>SUM(U127:U134)</f>
        <v>0</v>
      </c>
      <c r="V135" s="45"/>
      <c r="W135" s="44">
        <f>SUM(W127:W134)</f>
        <v>0</v>
      </c>
      <c r="X135" s="44">
        <f>SUM(X127:X134)</f>
        <v>246342.13381800003</v>
      </c>
      <c r="Y135" s="44">
        <f>SUM(Y127:Y134)</f>
        <v>1460305.0125179999</v>
      </c>
      <c r="Z135" s="45"/>
      <c r="AA135" s="45">
        <f>SUM(AA127:AA134)</f>
        <v>1460305.0125179999</v>
      </c>
      <c r="AB135" s="51">
        <f>SUM(AB127:AB134)</f>
        <v>5</v>
      </c>
      <c r="AC135" s="83">
        <f>SUM(AC127:AC134)</f>
        <v>935474.03819999984</v>
      </c>
    </row>
    <row r="136" spans="1:29" s="26" customFormat="1" ht="18" customHeight="1">
      <c r="A136" s="287" t="s">
        <v>32</v>
      </c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9"/>
    </row>
    <row r="137" spans="1:29" s="26" customFormat="1" ht="18" customHeight="1">
      <c r="A137" s="28">
        <v>1</v>
      </c>
      <c r="B137" s="29" t="s">
        <v>145</v>
      </c>
      <c r="C137" s="30">
        <v>5</v>
      </c>
      <c r="D137" s="30"/>
      <c r="E137" s="32"/>
      <c r="F137" s="30">
        <v>17697</v>
      </c>
      <c r="G137" s="30">
        <v>2.93</v>
      </c>
      <c r="H137" s="38">
        <v>1</v>
      </c>
      <c r="I137" s="32">
        <f t="shared" ref="I137:I142" si="66">F137*G137*H137</f>
        <v>51852.210000000006</v>
      </c>
      <c r="J137" s="34">
        <v>1.71</v>
      </c>
      <c r="K137" s="49">
        <f t="shared" ref="K137:K142" si="67">I137*J137</f>
        <v>88667.279100000014</v>
      </c>
      <c r="L137" s="32">
        <v>10</v>
      </c>
      <c r="M137" s="32">
        <f t="shared" ref="M137:M142" si="68">K137*L137/100</f>
        <v>8866.7279100000014</v>
      </c>
      <c r="N137" s="30"/>
      <c r="O137" s="32"/>
      <c r="P137" s="30"/>
      <c r="Q137" s="30"/>
      <c r="R137" s="30"/>
      <c r="S137" s="30"/>
      <c r="T137" s="30"/>
      <c r="U137" s="30"/>
      <c r="V137" s="30"/>
      <c r="W137" s="30"/>
      <c r="X137" s="32">
        <f t="shared" ref="X137:X142" si="69">M137+O137+Q137+S137+U137+W137</f>
        <v>8866.7279100000014</v>
      </c>
      <c r="Y137" s="32">
        <f t="shared" ref="Y137:Y142" si="70">K137+X137</f>
        <v>97534.007010000016</v>
      </c>
      <c r="Z137" s="34">
        <v>1.1499999999999999</v>
      </c>
      <c r="AA137" s="32">
        <f t="shared" ref="AA137:AA142" si="71">Y137*Z137</f>
        <v>112164.10806150001</v>
      </c>
      <c r="AB137" s="39">
        <v>1</v>
      </c>
      <c r="AC137" s="40">
        <f>K137*AB137</f>
        <v>88667.279100000014</v>
      </c>
    </row>
    <row r="138" spans="1:29" s="26" customFormat="1" ht="18" customHeight="1">
      <c r="A138" s="28">
        <v>2</v>
      </c>
      <c r="B138" s="29" t="s">
        <v>570</v>
      </c>
      <c r="C138" s="30">
        <v>4</v>
      </c>
      <c r="D138" s="34"/>
      <c r="E138" s="32"/>
      <c r="F138" s="30">
        <v>17697</v>
      </c>
      <c r="G138" s="34">
        <v>2.9</v>
      </c>
      <c r="H138" s="33">
        <v>0.25</v>
      </c>
      <c r="I138" s="32">
        <f>F138*G138*H138</f>
        <v>12830.324999999999</v>
      </c>
      <c r="J138" s="34">
        <v>1.71</v>
      </c>
      <c r="K138" s="49">
        <f t="shared" si="67"/>
        <v>21939.855749999999</v>
      </c>
      <c r="L138" s="32">
        <v>10</v>
      </c>
      <c r="M138" s="32">
        <f t="shared" si="68"/>
        <v>2193.9855750000002</v>
      </c>
      <c r="N138" s="30"/>
      <c r="O138" s="32"/>
      <c r="P138" s="30"/>
      <c r="Q138" s="32"/>
      <c r="R138" s="30"/>
      <c r="S138" s="30"/>
      <c r="T138" s="76">
        <v>30</v>
      </c>
      <c r="U138" s="32">
        <f>(F138*H138)*T138/100</f>
        <v>1327.2750000000001</v>
      </c>
      <c r="V138" s="76"/>
      <c r="W138" s="32"/>
      <c r="X138" s="32">
        <f t="shared" si="69"/>
        <v>3521.2605750000002</v>
      </c>
      <c r="Y138" s="32">
        <f t="shared" si="70"/>
        <v>25461.116324999999</v>
      </c>
      <c r="Z138" s="34">
        <v>1.1499999999999999</v>
      </c>
      <c r="AA138" s="32">
        <f t="shared" si="71"/>
        <v>29280.283773749998</v>
      </c>
      <c r="AB138" s="39"/>
      <c r="AC138" s="40"/>
    </row>
    <row r="139" spans="1:29" s="26" customFormat="1" ht="18" customHeight="1">
      <c r="A139" s="28">
        <v>3</v>
      </c>
      <c r="B139" s="29" t="s">
        <v>231</v>
      </c>
      <c r="C139" s="30">
        <v>4</v>
      </c>
      <c r="D139" s="30"/>
      <c r="E139" s="32"/>
      <c r="F139" s="30">
        <v>17697</v>
      </c>
      <c r="G139" s="34">
        <v>2.9</v>
      </c>
      <c r="H139" s="38">
        <v>1</v>
      </c>
      <c r="I139" s="32">
        <f t="shared" si="66"/>
        <v>51321.299999999996</v>
      </c>
      <c r="J139" s="34">
        <v>1.71</v>
      </c>
      <c r="K139" s="49">
        <f t="shared" si="67"/>
        <v>87759.422999999995</v>
      </c>
      <c r="L139" s="32">
        <v>10</v>
      </c>
      <c r="M139" s="32">
        <f t="shared" si="68"/>
        <v>8775.9423000000006</v>
      </c>
      <c r="N139" s="30"/>
      <c r="O139" s="32"/>
      <c r="P139" s="30"/>
      <c r="Q139" s="32"/>
      <c r="R139" s="30"/>
      <c r="S139" s="30"/>
      <c r="T139" s="76">
        <v>30</v>
      </c>
      <c r="U139" s="32">
        <f>(F139*H139)*T139/100</f>
        <v>5309.1</v>
      </c>
      <c r="V139" s="76"/>
      <c r="W139" s="32"/>
      <c r="X139" s="32">
        <f t="shared" si="69"/>
        <v>14085.042300000001</v>
      </c>
      <c r="Y139" s="32">
        <f t="shared" si="70"/>
        <v>101844.4653</v>
      </c>
      <c r="Z139" s="34">
        <v>1.1499999999999999</v>
      </c>
      <c r="AA139" s="32">
        <f t="shared" si="71"/>
        <v>117121.13509499999</v>
      </c>
      <c r="AB139" s="39">
        <v>1</v>
      </c>
      <c r="AC139" s="40">
        <f>K139*AB139</f>
        <v>87759.422999999995</v>
      </c>
    </row>
    <row r="140" spans="1:29" s="26" customFormat="1" ht="18" customHeight="1">
      <c r="A140" s="28">
        <v>4</v>
      </c>
      <c r="B140" s="29" t="s">
        <v>231</v>
      </c>
      <c r="C140" s="30">
        <v>4</v>
      </c>
      <c r="D140" s="34"/>
      <c r="E140" s="32"/>
      <c r="F140" s="30">
        <v>17697</v>
      </c>
      <c r="G140" s="34">
        <v>2.9</v>
      </c>
      <c r="H140" s="38">
        <v>1</v>
      </c>
      <c r="I140" s="32">
        <f t="shared" si="66"/>
        <v>51321.299999999996</v>
      </c>
      <c r="J140" s="34">
        <v>1.71</v>
      </c>
      <c r="K140" s="49">
        <f t="shared" si="67"/>
        <v>87759.422999999995</v>
      </c>
      <c r="L140" s="32">
        <v>10</v>
      </c>
      <c r="M140" s="32">
        <f t="shared" si="68"/>
        <v>8775.9423000000006</v>
      </c>
      <c r="N140" s="30"/>
      <c r="O140" s="32"/>
      <c r="P140" s="30"/>
      <c r="Q140" s="32"/>
      <c r="R140" s="30"/>
      <c r="S140" s="30"/>
      <c r="T140" s="76">
        <v>30</v>
      </c>
      <c r="U140" s="32">
        <f>(F140*H140)*T140/100</f>
        <v>5309.1</v>
      </c>
      <c r="V140" s="76"/>
      <c r="W140" s="32"/>
      <c r="X140" s="32">
        <f t="shared" si="69"/>
        <v>14085.042300000001</v>
      </c>
      <c r="Y140" s="32">
        <f t="shared" si="70"/>
        <v>101844.4653</v>
      </c>
      <c r="Z140" s="34">
        <v>1.1499999999999999</v>
      </c>
      <c r="AA140" s="32">
        <f t="shared" si="71"/>
        <v>117121.13509499999</v>
      </c>
      <c r="AB140" s="39">
        <v>1</v>
      </c>
      <c r="AC140" s="40">
        <f>K140*AB140</f>
        <v>87759.422999999995</v>
      </c>
    </row>
    <row r="141" spans="1:29" s="26" customFormat="1" ht="18" customHeight="1">
      <c r="A141" s="28">
        <v>5</v>
      </c>
      <c r="B141" s="29" t="s">
        <v>231</v>
      </c>
      <c r="C141" s="30">
        <v>4</v>
      </c>
      <c r="D141" s="34"/>
      <c r="E141" s="32"/>
      <c r="F141" s="30">
        <v>17697</v>
      </c>
      <c r="G141" s="34">
        <v>2.9</v>
      </c>
      <c r="H141" s="38">
        <v>1</v>
      </c>
      <c r="I141" s="32">
        <f t="shared" si="66"/>
        <v>51321.299999999996</v>
      </c>
      <c r="J141" s="34">
        <v>1.71</v>
      </c>
      <c r="K141" s="49">
        <f t="shared" si="67"/>
        <v>87759.422999999995</v>
      </c>
      <c r="L141" s="32">
        <v>10</v>
      </c>
      <c r="M141" s="32">
        <f t="shared" si="68"/>
        <v>8775.9423000000006</v>
      </c>
      <c r="N141" s="30"/>
      <c r="O141" s="32"/>
      <c r="P141" s="30"/>
      <c r="Q141" s="32"/>
      <c r="R141" s="30"/>
      <c r="S141" s="30"/>
      <c r="T141" s="76">
        <v>30</v>
      </c>
      <c r="U141" s="32">
        <f>(F141*H141)*T141/100</f>
        <v>5309.1</v>
      </c>
      <c r="V141" s="76"/>
      <c r="W141" s="32"/>
      <c r="X141" s="32">
        <f t="shared" si="69"/>
        <v>14085.042300000001</v>
      </c>
      <c r="Y141" s="32">
        <f t="shared" si="70"/>
        <v>101844.4653</v>
      </c>
      <c r="Z141" s="34">
        <v>1.1499999999999999</v>
      </c>
      <c r="AA141" s="32">
        <f t="shared" si="71"/>
        <v>117121.13509499999</v>
      </c>
      <c r="AB141" s="39">
        <v>1</v>
      </c>
      <c r="AC141" s="40">
        <f>K141*AB141</f>
        <v>87759.422999999995</v>
      </c>
    </row>
    <row r="142" spans="1:29" s="26" customFormat="1" ht="18" customHeight="1">
      <c r="A142" s="28">
        <v>6</v>
      </c>
      <c r="B142" s="29" t="s">
        <v>231</v>
      </c>
      <c r="C142" s="30">
        <v>4</v>
      </c>
      <c r="D142" s="34"/>
      <c r="E142" s="32"/>
      <c r="F142" s="30">
        <v>17697</v>
      </c>
      <c r="G142" s="34">
        <v>2.9</v>
      </c>
      <c r="H142" s="38">
        <v>1</v>
      </c>
      <c r="I142" s="32">
        <f t="shared" si="66"/>
        <v>51321.299999999996</v>
      </c>
      <c r="J142" s="34">
        <v>1.71</v>
      </c>
      <c r="K142" s="49">
        <f t="shared" si="67"/>
        <v>87759.422999999995</v>
      </c>
      <c r="L142" s="32">
        <v>10</v>
      </c>
      <c r="M142" s="32">
        <f t="shared" si="68"/>
        <v>8775.9423000000006</v>
      </c>
      <c r="N142" s="30"/>
      <c r="O142" s="32"/>
      <c r="P142" s="30"/>
      <c r="Q142" s="32"/>
      <c r="R142" s="30"/>
      <c r="S142" s="30"/>
      <c r="T142" s="76">
        <v>30</v>
      </c>
      <c r="U142" s="32">
        <f>(F142*H142)*T142/100</f>
        <v>5309.1</v>
      </c>
      <c r="V142" s="76"/>
      <c r="W142" s="32"/>
      <c r="X142" s="32">
        <f t="shared" si="69"/>
        <v>14085.042300000001</v>
      </c>
      <c r="Y142" s="32">
        <f t="shared" si="70"/>
        <v>101844.4653</v>
      </c>
      <c r="Z142" s="34">
        <v>1.1499999999999999</v>
      </c>
      <c r="AA142" s="32">
        <f t="shared" si="71"/>
        <v>117121.13509499999</v>
      </c>
      <c r="AB142" s="39">
        <v>1</v>
      </c>
      <c r="AC142" s="40">
        <f>K142*AB142</f>
        <v>87759.422999999995</v>
      </c>
    </row>
    <row r="143" spans="1:29" s="26" customFormat="1" ht="18" customHeight="1">
      <c r="A143" s="28"/>
      <c r="B143" s="41" t="s">
        <v>22</v>
      </c>
      <c r="C143" s="42"/>
      <c r="D143" s="27"/>
      <c r="E143" s="32"/>
      <c r="F143" s="42"/>
      <c r="G143" s="42"/>
      <c r="H143" s="43">
        <f>SUM(H137:H142)</f>
        <v>5.25</v>
      </c>
      <c r="I143" s="44">
        <f>SUM(I137:I142)</f>
        <v>269967.73499999999</v>
      </c>
      <c r="J143" s="34"/>
      <c r="K143" s="44">
        <f>SUM(K137:K142)</f>
        <v>461644.82685000001</v>
      </c>
      <c r="L143" s="45"/>
      <c r="M143" s="44">
        <f>SUM(M137:M142)</f>
        <v>46164.48268500001</v>
      </c>
      <c r="N143" s="30"/>
      <c r="O143" s="44">
        <f>SUM(O137:O142)</f>
        <v>0</v>
      </c>
      <c r="P143" s="30"/>
      <c r="Q143" s="44">
        <f>SUM(Q137:Q142)</f>
        <v>0</v>
      </c>
      <c r="R143" s="30"/>
      <c r="S143" s="44">
        <f>SUM(S137:S142)</f>
        <v>0</v>
      </c>
      <c r="T143" s="45"/>
      <c r="U143" s="44">
        <f>SUM(U137:U142)</f>
        <v>22563.675000000003</v>
      </c>
      <c r="V143" s="45"/>
      <c r="W143" s="44">
        <f>SUM(W137:W142)</f>
        <v>0</v>
      </c>
      <c r="X143" s="44">
        <f>SUM(X137:X142)</f>
        <v>68728.157685000013</v>
      </c>
      <c r="Y143" s="44">
        <f>SUM(Y137:Y142)</f>
        <v>530372.98453499994</v>
      </c>
      <c r="Z143" s="45"/>
      <c r="AA143" s="45">
        <f>SUM(AA137:AA142)</f>
        <v>609928.93221524998</v>
      </c>
      <c r="AB143" s="51">
        <f>SUM(AB137:AB142)</f>
        <v>5</v>
      </c>
      <c r="AC143" s="83">
        <f>SUM(AC137:AC142)</f>
        <v>439704.97110000002</v>
      </c>
    </row>
    <row r="144" spans="1:29" s="26" customFormat="1" ht="18" customHeight="1">
      <c r="A144" s="28"/>
      <c r="B144" s="65" t="s">
        <v>293</v>
      </c>
      <c r="C144" s="42"/>
      <c r="D144" s="42"/>
      <c r="E144" s="66"/>
      <c r="F144" s="67"/>
      <c r="G144" s="67"/>
      <c r="H144" s="43">
        <f>H125+H135+H143</f>
        <v>15.25</v>
      </c>
      <c r="I144" s="44">
        <f>I125+I135+I143</f>
        <v>1078853.3624999998</v>
      </c>
      <c r="J144" s="45"/>
      <c r="K144" s="44">
        <f>K125+K135+K143</f>
        <v>2667743.1134999995</v>
      </c>
      <c r="L144" s="45"/>
      <c r="M144" s="44">
        <f>M125+M135+M143</f>
        <v>272265.40729800001</v>
      </c>
      <c r="N144" s="30"/>
      <c r="O144" s="44">
        <f>O125+O135+O143</f>
        <v>6636.375</v>
      </c>
      <c r="P144" s="30"/>
      <c r="Q144" s="44">
        <f>Q125+Q135+Q143</f>
        <v>0</v>
      </c>
      <c r="R144" s="30"/>
      <c r="S144" s="44">
        <f>S125+S135+S143</f>
        <v>201303.375</v>
      </c>
      <c r="T144" s="45"/>
      <c r="U144" s="44">
        <f>U125+U135+U143</f>
        <v>22563.675000000003</v>
      </c>
      <c r="V144" s="45"/>
      <c r="W144" s="44">
        <f>W125+W135+W143</f>
        <v>0</v>
      </c>
      <c r="X144" s="44">
        <f>X125+X135+X143</f>
        <v>502768.83229800011</v>
      </c>
      <c r="Y144" s="44">
        <f>Y125+Y135+Y143</f>
        <v>3170511.9457979999</v>
      </c>
      <c r="Z144" s="45"/>
      <c r="AA144" s="44">
        <f>AA125+AA135+AA143</f>
        <v>3367320.4818892498</v>
      </c>
      <c r="AB144" s="27">
        <f>AB125+AB135+AB143</f>
        <v>12.75</v>
      </c>
      <c r="AC144" s="83">
        <f>AC125+AC135+AC143</f>
        <v>2155481.3272500001</v>
      </c>
    </row>
    <row r="145" spans="1:29" s="26" customFormat="1" ht="18" customHeight="1">
      <c r="A145" s="268" t="s">
        <v>149</v>
      </c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70"/>
    </row>
    <row r="146" spans="1:29" s="26" customFormat="1" ht="18" customHeight="1">
      <c r="A146" s="265" t="s">
        <v>143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7"/>
    </row>
    <row r="147" spans="1:29" s="26" customFormat="1" ht="18" customHeight="1">
      <c r="A147" s="28">
        <v>1</v>
      </c>
      <c r="B147" s="29" t="s">
        <v>63</v>
      </c>
      <c r="C147" s="30" t="s">
        <v>21</v>
      </c>
      <c r="D147" s="31">
        <v>8.1999999999999993</v>
      </c>
      <c r="E147" s="32"/>
      <c r="F147" s="30">
        <v>17697</v>
      </c>
      <c r="G147" s="34">
        <v>4.3499999999999996</v>
      </c>
      <c r="H147" s="31">
        <v>1</v>
      </c>
      <c r="I147" s="32">
        <f>F147*G147*H147</f>
        <v>76981.95</v>
      </c>
      <c r="J147" s="34">
        <v>3.42</v>
      </c>
      <c r="K147" s="32">
        <f>I147*J147</f>
        <v>263278.26899999997</v>
      </c>
      <c r="L147" s="32">
        <v>10</v>
      </c>
      <c r="M147" s="32">
        <f>K147*L147/100</f>
        <v>26327.826899999996</v>
      </c>
      <c r="N147" s="32"/>
      <c r="O147" s="32"/>
      <c r="P147" s="35"/>
      <c r="Q147" s="30"/>
      <c r="R147" s="30"/>
      <c r="S147" s="30"/>
      <c r="T147" s="30"/>
      <c r="U147" s="30"/>
      <c r="V147" s="30"/>
      <c r="W147" s="30"/>
      <c r="X147" s="32">
        <f>M147+O147+Q147+S147+U147+W147</f>
        <v>26327.826899999996</v>
      </c>
      <c r="Y147" s="32">
        <f>K147+X147</f>
        <v>289606.09589999996</v>
      </c>
      <c r="Z147" s="30"/>
      <c r="AA147" s="32">
        <f>Y147</f>
        <v>289606.09589999996</v>
      </c>
      <c r="AB147" s="39">
        <v>1</v>
      </c>
      <c r="AC147" s="40">
        <f>K147*AB147</f>
        <v>263278.26899999997</v>
      </c>
    </row>
    <row r="148" spans="1:29" s="26" customFormat="1" ht="18" customHeight="1">
      <c r="A148" s="28"/>
      <c r="B148" s="41" t="s">
        <v>22</v>
      </c>
      <c r="C148" s="42"/>
      <c r="D148" s="27"/>
      <c r="E148" s="32"/>
      <c r="F148" s="42"/>
      <c r="G148" s="42"/>
      <c r="H148" s="51">
        <f>SUM(H147)</f>
        <v>1</v>
      </c>
      <c r="I148" s="45">
        <f>SUM(I147)</f>
        <v>76981.95</v>
      </c>
      <c r="J148" s="45"/>
      <c r="K148" s="44">
        <f>SUM(K147:K147)</f>
        <v>263278.26899999997</v>
      </c>
      <c r="L148" s="45"/>
      <c r="M148" s="44">
        <f>SUM(M147:M147)</f>
        <v>26327.826899999996</v>
      </c>
      <c r="N148" s="45"/>
      <c r="O148" s="44">
        <f>SUM(O147:O147)</f>
        <v>0</v>
      </c>
      <c r="P148" s="45"/>
      <c r="Q148" s="44">
        <f>SUM(Q147:Q147)</f>
        <v>0</v>
      </c>
      <c r="R148" s="30"/>
      <c r="S148" s="44">
        <f>SUM(S147:S147)</f>
        <v>0</v>
      </c>
      <c r="T148" s="30"/>
      <c r="U148" s="44">
        <f>SUM(U147:U147)</f>
        <v>0</v>
      </c>
      <c r="V148" s="30"/>
      <c r="W148" s="44">
        <f>SUM(W147:W147)</f>
        <v>0</v>
      </c>
      <c r="X148" s="44">
        <f>SUM(X147:X147)</f>
        <v>26327.826899999996</v>
      </c>
      <c r="Y148" s="44">
        <f>SUM(Y147:Y147)</f>
        <v>289606.09589999996</v>
      </c>
      <c r="Z148" s="45"/>
      <c r="AA148" s="45">
        <f>SUM(AA147)</f>
        <v>289606.09589999996</v>
      </c>
      <c r="AB148" s="51">
        <f>SUM(AB147)</f>
        <v>1</v>
      </c>
      <c r="AC148" s="83">
        <f>SUM(AC147:AC147)</f>
        <v>263278.26899999997</v>
      </c>
    </row>
    <row r="149" spans="1:29" s="26" customFormat="1" ht="18" customHeight="1">
      <c r="A149" s="265" t="s">
        <v>23</v>
      </c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7"/>
    </row>
    <row r="150" spans="1:29" s="26" customFormat="1" ht="18" customHeight="1">
      <c r="A150" s="28">
        <v>1</v>
      </c>
      <c r="B150" s="29" t="s">
        <v>419</v>
      </c>
      <c r="C150" s="30" t="s">
        <v>30</v>
      </c>
      <c r="D150" s="31" t="s">
        <v>20</v>
      </c>
      <c r="E150" s="32" t="s">
        <v>18</v>
      </c>
      <c r="F150" s="30">
        <v>17697</v>
      </c>
      <c r="G150" s="30">
        <v>4.53</v>
      </c>
      <c r="H150" s="38">
        <v>1</v>
      </c>
      <c r="I150" s="32">
        <f>F150*G150*H150</f>
        <v>80167.41</v>
      </c>
      <c r="J150" s="34">
        <v>2.34</v>
      </c>
      <c r="K150" s="32">
        <f>I150*J150</f>
        <v>187591.73939999999</v>
      </c>
      <c r="L150" s="32">
        <v>10</v>
      </c>
      <c r="M150" s="32">
        <f>K150*L150/100</f>
        <v>18759.173939999997</v>
      </c>
      <c r="N150" s="32"/>
      <c r="O150" s="32"/>
      <c r="P150" s="30"/>
      <c r="Q150" s="30"/>
      <c r="R150" s="30"/>
      <c r="S150" s="30"/>
      <c r="T150" s="30"/>
      <c r="U150" s="30"/>
      <c r="V150" s="30"/>
      <c r="W150" s="30"/>
      <c r="X150" s="32">
        <f>M150+O150+Q150+S150+U150+W150</f>
        <v>18759.173939999997</v>
      </c>
      <c r="Y150" s="32">
        <f>K150+X150</f>
        <v>206350.91334</v>
      </c>
      <c r="Z150" s="30"/>
      <c r="AA150" s="32">
        <f>Y150</f>
        <v>206350.91334</v>
      </c>
      <c r="AB150" s="39">
        <v>1</v>
      </c>
      <c r="AC150" s="40">
        <f>K150*AB150</f>
        <v>187591.73939999999</v>
      </c>
    </row>
    <row r="151" spans="1:29" s="26" customFormat="1" ht="18" customHeight="1">
      <c r="A151" s="28">
        <v>2</v>
      </c>
      <c r="B151" s="29" t="s">
        <v>147</v>
      </c>
      <c r="C151" s="30" t="s">
        <v>29</v>
      </c>
      <c r="D151" s="30">
        <v>21.1</v>
      </c>
      <c r="E151" s="32" t="s">
        <v>46</v>
      </c>
      <c r="F151" s="30">
        <v>17697</v>
      </c>
      <c r="G151" s="30">
        <v>4.34</v>
      </c>
      <c r="H151" s="38">
        <v>1</v>
      </c>
      <c r="I151" s="32">
        <f>F151*G151*H151</f>
        <v>76804.98</v>
      </c>
      <c r="J151" s="34">
        <v>2.34</v>
      </c>
      <c r="K151" s="32">
        <f>I151*J151</f>
        <v>179723.65319999997</v>
      </c>
      <c r="L151" s="32">
        <v>10</v>
      </c>
      <c r="M151" s="32">
        <f>K151*L151/100</f>
        <v>17972.365319999997</v>
      </c>
      <c r="N151" s="32"/>
      <c r="O151" s="32"/>
      <c r="P151" s="30"/>
      <c r="Q151" s="30"/>
      <c r="R151" s="30"/>
      <c r="S151" s="30"/>
      <c r="T151" s="30"/>
      <c r="U151" s="30"/>
      <c r="V151" s="30"/>
      <c r="W151" s="30"/>
      <c r="X151" s="32">
        <f>M151+O151+Q151+S151+U151+W151</f>
        <v>17972.365319999997</v>
      </c>
      <c r="Y151" s="32">
        <f>K151+X151</f>
        <v>197696.01851999998</v>
      </c>
      <c r="Z151" s="30"/>
      <c r="AA151" s="32">
        <f>Y151</f>
        <v>197696.01851999998</v>
      </c>
      <c r="AB151" s="39">
        <v>1</v>
      </c>
      <c r="AC151" s="40">
        <f>K151*AB151</f>
        <v>179723.65319999997</v>
      </c>
    </row>
    <row r="152" spans="1:29" s="26" customFormat="1" ht="18" customHeight="1">
      <c r="A152" s="28">
        <v>3</v>
      </c>
      <c r="B152" s="29" t="s">
        <v>147</v>
      </c>
      <c r="C152" s="30" t="s">
        <v>30</v>
      </c>
      <c r="D152" s="31" t="s">
        <v>20</v>
      </c>
      <c r="E152" s="32" t="s">
        <v>18</v>
      </c>
      <c r="F152" s="30">
        <v>17697</v>
      </c>
      <c r="G152" s="30">
        <v>4.53</v>
      </c>
      <c r="H152" s="38">
        <v>1</v>
      </c>
      <c r="I152" s="32">
        <f>F152*G152*H152</f>
        <v>80167.41</v>
      </c>
      <c r="J152" s="34">
        <v>2.34</v>
      </c>
      <c r="K152" s="32">
        <f>I152*J152</f>
        <v>187591.73939999999</v>
      </c>
      <c r="L152" s="32">
        <v>10</v>
      </c>
      <c r="M152" s="32">
        <f>K152*L152/100</f>
        <v>18759.173939999997</v>
      </c>
      <c r="N152" s="32"/>
      <c r="O152" s="32"/>
      <c r="P152" s="30"/>
      <c r="Q152" s="30"/>
      <c r="R152" s="30"/>
      <c r="S152" s="30"/>
      <c r="T152" s="30"/>
      <c r="U152" s="30"/>
      <c r="V152" s="30"/>
      <c r="W152" s="30"/>
      <c r="X152" s="32">
        <f>M152+O152+Q152+S152+U152+W152</f>
        <v>18759.173939999997</v>
      </c>
      <c r="Y152" s="32">
        <f>K152+X152</f>
        <v>206350.91334</v>
      </c>
      <c r="Z152" s="30"/>
      <c r="AA152" s="32">
        <f>Y152</f>
        <v>206350.91334</v>
      </c>
      <c r="AB152" s="39">
        <v>1</v>
      </c>
      <c r="AC152" s="40">
        <f>K152*AB152</f>
        <v>187591.73939999999</v>
      </c>
    </row>
    <row r="153" spans="1:29" s="26" customFormat="1" ht="18" customHeight="1">
      <c r="A153" s="28">
        <v>4</v>
      </c>
      <c r="B153" s="29" t="s">
        <v>147</v>
      </c>
      <c r="C153" s="30" t="s">
        <v>30</v>
      </c>
      <c r="D153" s="31">
        <v>23.2</v>
      </c>
      <c r="E153" s="32" t="s">
        <v>18</v>
      </c>
      <c r="F153" s="30">
        <v>17697</v>
      </c>
      <c r="G153" s="30">
        <v>4.46</v>
      </c>
      <c r="H153" s="38">
        <v>1</v>
      </c>
      <c r="I153" s="32">
        <f>F153*G153*H153</f>
        <v>78928.62</v>
      </c>
      <c r="J153" s="34">
        <v>2.34</v>
      </c>
      <c r="K153" s="32">
        <f>I153*J153</f>
        <v>184692.97079999998</v>
      </c>
      <c r="L153" s="32">
        <v>10</v>
      </c>
      <c r="M153" s="32">
        <f>K153*L153/100</f>
        <v>18469.29708</v>
      </c>
      <c r="N153" s="32"/>
      <c r="O153" s="32"/>
      <c r="P153" s="30"/>
      <c r="Q153" s="30"/>
      <c r="R153" s="30"/>
      <c r="S153" s="30"/>
      <c r="T153" s="30"/>
      <c r="U153" s="30"/>
      <c r="V153" s="30"/>
      <c r="W153" s="30"/>
      <c r="X153" s="32">
        <f>M153+O153+Q153+S153+U153+W153</f>
        <v>18469.29708</v>
      </c>
      <c r="Y153" s="32">
        <f>K153+X153</f>
        <v>203162.26787999997</v>
      </c>
      <c r="Z153" s="30"/>
      <c r="AA153" s="32">
        <f>Y153</f>
        <v>203162.26787999997</v>
      </c>
      <c r="AB153" s="39">
        <v>1</v>
      </c>
      <c r="AC153" s="40">
        <f>K153*AB153</f>
        <v>184692.97079999998</v>
      </c>
    </row>
    <row r="154" spans="1:29" s="26" customFormat="1" ht="18" customHeight="1">
      <c r="A154" s="28">
        <v>5</v>
      </c>
      <c r="B154" s="29" t="s">
        <v>291</v>
      </c>
      <c r="C154" s="30" t="s">
        <v>31</v>
      </c>
      <c r="D154" s="30" t="s">
        <v>20</v>
      </c>
      <c r="E154" s="32"/>
      <c r="F154" s="30">
        <v>17697</v>
      </c>
      <c r="G154" s="30">
        <v>3.73</v>
      </c>
      <c r="H154" s="38">
        <v>1</v>
      </c>
      <c r="I154" s="32">
        <f>F154*G154*H154</f>
        <v>66009.81</v>
      </c>
      <c r="J154" s="34">
        <v>2.34</v>
      </c>
      <c r="K154" s="32">
        <f>I154*J154</f>
        <v>154462.95539999998</v>
      </c>
      <c r="L154" s="32">
        <v>10</v>
      </c>
      <c r="M154" s="32">
        <f>K154*L154/100</f>
        <v>15446.295539999997</v>
      </c>
      <c r="N154" s="32"/>
      <c r="O154" s="32"/>
      <c r="P154" s="30"/>
      <c r="Q154" s="30"/>
      <c r="R154" s="30"/>
      <c r="S154" s="30"/>
      <c r="T154" s="30"/>
      <c r="U154" s="30"/>
      <c r="V154" s="30"/>
      <c r="W154" s="30"/>
      <c r="X154" s="32">
        <f>M154+O154+Q154+S154+U154+W154</f>
        <v>15446.295539999997</v>
      </c>
      <c r="Y154" s="32">
        <f>K154+X154</f>
        <v>169909.25093999997</v>
      </c>
      <c r="Z154" s="30"/>
      <c r="AA154" s="32">
        <f>Y154</f>
        <v>169909.25093999997</v>
      </c>
      <c r="AB154" s="39">
        <v>1</v>
      </c>
      <c r="AC154" s="40">
        <f>K154*AB154</f>
        <v>154462.95539999998</v>
      </c>
    </row>
    <row r="155" spans="1:29" s="26" customFormat="1" ht="18" customHeight="1">
      <c r="A155" s="28"/>
      <c r="B155" s="41" t="s">
        <v>22</v>
      </c>
      <c r="C155" s="42"/>
      <c r="D155" s="27"/>
      <c r="E155" s="32"/>
      <c r="F155" s="42"/>
      <c r="G155" s="42"/>
      <c r="H155" s="48">
        <f>SUM(H150:H154)</f>
        <v>5</v>
      </c>
      <c r="I155" s="44">
        <f>SUM(I150:I154)</f>
        <v>382078.23000000004</v>
      </c>
      <c r="J155" s="45"/>
      <c r="K155" s="44">
        <f>SUM(K150:K154)</f>
        <v>894063.05819999997</v>
      </c>
      <c r="L155" s="45"/>
      <c r="M155" s="44">
        <f>SUM(M150:M154)</f>
        <v>89406.30581999998</v>
      </c>
      <c r="N155" s="45"/>
      <c r="O155" s="44">
        <f>SUM(O150:O154)</f>
        <v>0</v>
      </c>
      <c r="P155" s="30"/>
      <c r="Q155" s="44">
        <f>SUM(Q150:Q154)</f>
        <v>0</v>
      </c>
      <c r="R155" s="30"/>
      <c r="S155" s="44">
        <f>SUM(S150:S154)</f>
        <v>0</v>
      </c>
      <c r="T155" s="30"/>
      <c r="U155" s="44">
        <f>SUM(U150:U154)</f>
        <v>0</v>
      </c>
      <c r="V155" s="30"/>
      <c r="W155" s="44">
        <f>SUM(W150:W154)</f>
        <v>0</v>
      </c>
      <c r="X155" s="44">
        <f>SUM(X150:X154)</f>
        <v>89406.30581999998</v>
      </c>
      <c r="Y155" s="44">
        <f>SUM(Y150:Y154)</f>
        <v>983469.36401999986</v>
      </c>
      <c r="Z155" s="45"/>
      <c r="AA155" s="45">
        <f>SUM(AA150:AA154)</f>
        <v>983469.36401999986</v>
      </c>
      <c r="AB155" s="51">
        <f>SUM(AB150:AB154)</f>
        <v>5</v>
      </c>
      <c r="AC155" s="83">
        <f>SUM(AC150:AC154)</f>
        <v>894063.05819999997</v>
      </c>
    </row>
    <row r="156" spans="1:29" s="26" customFormat="1" ht="18" customHeight="1">
      <c r="A156" s="265" t="s">
        <v>32</v>
      </c>
      <c r="B156" s="266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7"/>
    </row>
    <row r="157" spans="1:29" s="26" customFormat="1" ht="18" customHeight="1">
      <c r="A157" s="28">
        <v>1</v>
      </c>
      <c r="B157" s="29" t="s">
        <v>33</v>
      </c>
      <c r="C157" s="30">
        <v>5</v>
      </c>
      <c r="D157" s="30"/>
      <c r="E157" s="32"/>
      <c r="F157" s="30">
        <v>17697</v>
      </c>
      <c r="G157" s="30">
        <v>2.93</v>
      </c>
      <c r="H157" s="33">
        <v>0.25</v>
      </c>
      <c r="I157" s="32">
        <f>F157*G157*H157</f>
        <v>12963.052500000002</v>
      </c>
      <c r="J157" s="34">
        <v>1.71</v>
      </c>
      <c r="K157" s="49">
        <f>I157*J157</f>
        <v>22166.819775000004</v>
      </c>
      <c r="L157" s="32">
        <v>10</v>
      </c>
      <c r="M157" s="32">
        <f>K157*L157/100</f>
        <v>2216.6819775000004</v>
      </c>
      <c r="N157" s="30"/>
      <c r="O157" s="32"/>
      <c r="P157" s="30"/>
      <c r="Q157" s="30"/>
      <c r="R157" s="30"/>
      <c r="S157" s="30"/>
      <c r="T157" s="30"/>
      <c r="U157" s="30"/>
      <c r="V157" s="30"/>
      <c r="W157" s="30"/>
      <c r="X157" s="32">
        <f>M157+O157+Q157+S157+U157+W157</f>
        <v>2216.6819775000004</v>
      </c>
      <c r="Y157" s="32">
        <f>K157+X157</f>
        <v>24383.501752500004</v>
      </c>
      <c r="Z157" s="34">
        <v>1.1499999999999999</v>
      </c>
      <c r="AA157" s="32">
        <f>Y157*Z157</f>
        <v>28041.027015375003</v>
      </c>
      <c r="AB157" s="30"/>
      <c r="AC157" s="40"/>
    </row>
    <row r="158" spans="1:29" s="26" customFormat="1" ht="18" customHeight="1">
      <c r="A158" s="28">
        <v>2</v>
      </c>
      <c r="B158" s="29" t="s">
        <v>231</v>
      </c>
      <c r="C158" s="30">
        <v>4</v>
      </c>
      <c r="D158" s="34"/>
      <c r="E158" s="32"/>
      <c r="F158" s="30">
        <v>17697</v>
      </c>
      <c r="G158" s="34">
        <v>2.9</v>
      </c>
      <c r="H158" s="38">
        <v>1</v>
      </c>
      <c r="I158" s="32">
        <f>F158*G158*H158</f>
        <v>51321.299999999996</v>
      </c>
      <c r="J158" s="34">
        <v>1.71</v>
      </c>
      <c r="K158" s="49">
        <f>I158*J158</f>
        <v>87759.422999999995</v>
      </c>
      <c r="L158" s="32">
        <v>10</v>
      </c>
      <c r="M158" s="32">
        <f>K158*L158/100</f>
        <v>8775.9423000000006</v>
      </c>
      <c r="N158" s="30"/>
      <c r="O158" s="32"/>
      <c r="P158" s="30"/>
      <c r="Q158" s="32"/>
      <c r="R158" s="30"/>
      <c r="S158" s="30"/>
      <c r="T158" s="76">
        <v>30</v>
      </c>
      <c r="U158" s="32">
        <f>(F158*H158)*T158/100</f>
        <v>5309.1</v>
      </c>
      <c r="V158" s="76"/>
      <c r="W158" s="32"/>
      <c r="X158" s="32">
        <f>M158+O158+Q158+S158+U158+W158</f>
        <v>14085.042300000001</v>
      </c>
      <c r="Y158" s="32">
        <f>K158+X158</f>
        <v>101844.4653</v>
      </c>
      <c r="Z158" s="34">
        <v>1.1499999999999999</v>
      </c>
      <c r="AA158" s="32">
        <f>Y158*Z158</f>
        <v>117121.13509499999</v>
      </c>
      <c r="AB158" s="39">
        <v>1</v>
      </c>
      <c r="AC158" s="40">
        <f>K158*AB158</f>
        <v>87759.422999999995</v>
      </c>
    </row>
    <row r="159" spans="1:29" s="26" customFormat="1" ht="18" customHeight="1">
      <c r="A159" s="28">
        <v>3</v>
      </c>
      <c r="B159" s="29" t="s">
        <v>231</v>
      </c>
      <c r="C159" s="30">
        <v>4</v>
      </c>
      <c r="D159" s="30"/>
      <c r="E159" s="32"/>
      <c r="F159" s="30">
        <v>17697</v>
      </c>
      <c r="G159" s="34">
        <v>2.9</v>
      </c>
      <c r="H159" s="38">
        <v>1</v>
      </c>
      <c r="I159" s="32">
        <f>F159*G159*H159</f>
        <v>51321.299999999996</v>
      </c>
      <c r="J159" s="34">
        <v>1.71</v>
      </c>
      <c r="K159" s="49">
        <f>I159*J159</f>
        <v>87759.422999999995</v>
      </c>
      <c r="L159" s="32">
        <v>10</v>
      </c>
      <c r="M159" s="32">
        <f>K159*L159/100</f>
        <v>8775.9423000000006</v>
      </c>
      <c r="N159" s="30"/>
      <c r="O159" s="32"/>
      <c r="P159" s="30"/>
      <c r="Q159" s="32"/>
      <c r="R159" s="30"/>
      <c r="S159" s="30"/>
      <c r="T159" s="76">
        <v>30</v>
      </c>
      <c r="U159" s="32">
        <f>(F159*H159)*T159/100</f>
        <v>5309.1</v>
      </c>
      <c r="V159" s="76"/>
      <c r="W159" s="32"/>
      <c r="X159" s="32">
        <f>M159+O159+Q159+S159+U159+W159</f>
        <v>14085.042300000001</v>
      </c>
      <c r="Y159" s="32">
        <f>K159+X159</f>
        <v>101844.4653</v>
      </c>
      <c r="Z159" s="34">
        <v>1.1499999999999999</v>
      </c>
      <c r="AA159" s="32">
        <f>Y159*Z159</f>
        <v>117121.13509499999</v>
      </c>
      <c r="AB159" s="39">
        <v>1</v>
      </c>
      <c r="AC159" s="40">
        <f>K159*AB159</f>
        <v>87759.422999999995</v>
      </c>
    </row>
    <row r="160" spans="1:29" s="26" customFormat="1" ht="18" customHeight="1">
      <c r="A160" s="28">
        <v>4</v>
      </c>
      <c r="B160" s="29" t="s">
        <v>231</v>
      </c>
      <c r="C160" s="30">
        <v>4</v>
      </c>
      <c r="D160" s="34"/>
      <c r="E160" s="32"/>
      <c r="F160" s="30">
        <v>17697</v>
      </c>
      <c r="G160" s="34">
        <v>2.9</v>
      </c>
      <c r="H160" s="38">
        <v>1</v>
      </c>
      <c r="I160" s="32">
        <f>F160*G160*H160</f>
        <v>51321.299999999996</v>
      </c>
      <c r="J160" s="34">
        <v>1.71</v>
      </c>
      <c r="K160" s="49">
        <f>I160*J160</f>
        <v>87759.422999999995</v>
      </c>
      <c r="L160" s="32">
        <v>10</v>
      </c>
      <c r="M160" s="32">
        <f>K160*L160/100</f>
        <v>8775.9423000000006</v>
      </c>
      <c r="N160" s="30"/>
      <c r="O160" s="32"/>
      <c r="P160" s="30"/>
      <c r="Q160" s="32"/>
      <c r="R160" s="30"/>
      <c r="S160" s="30"/>
      <c r="T160" s="76">
        <v>30</v>
      </c>
      <c r="U160" s="32">
        <f>(F160*H160)*T160/100</f>
        <v>5309.1</v>
      </c>
      <c r="V160" s="76"/>
      <c r="W160" s="32"/>
      <c r="X160" s="32">
        <f>M160+O160+Q160+S160+U160+W160</f>
        <v>14085.042300000001</v>
      </c>
      <c r="Y160" s="32">
        <f>K160+X160</f>
        <v>101844.4653</v>
      </c>
      <c r="Z160" s="34">
        <v>1.1499999999999999</v>
      </c>
      <c r="AA160" s="32">
        <f>Y160*Z160</f>
        <v>117121.13509499999</v>
      </c>
      <c r="AB160" s="39">
        <v>1</v>
      </c>
      <c r="AC160" s="40">
        <f>K160*AB160</f>
        <v>87759.422999999995</v>
      </c>
    </row>
    <row r="161" spans="1:29" s="26" customFormat="1" ht="18" customHeight="1">
      <c r="A161" s="28">
        <v>5</v>
      </c>
      <c r="B161" s="29" t="s">
        <v>231</v>
      </c>
      <c r="C161" s="30">
        <v>4</v>
      </c>
      <c r="D161" s="34"/>
      <c r="E161" s="32"/>
      <c r="F161" s="30">
        <v>17697</v>
      </c>
      <c r="G161" s="34">
        <v>2.9</v>
      </c>
      <c r="H161" s="38">
        <v>1</v>
      </c>
      <c r="I161" s="32">
        <f>F161*G161*H161</f>
        <v>51321.299999999996</v>
      </c>
      <c r="J161" s="34">
        <v>1.71</v>
      </c>
      <c r="K161" s="49">
        <f>I161*J161</f>
        <v>87759.422999999995</v>
      </c>
      <c r="L161" s="32">
        <v>10</v>
      </c>
      <c r="M161" s="32">
        <f>K161*L161/100</f>
        <v>8775.9423000000006</v>
      </c>
      <c r="N161" s="30"/>
      <c r="O161" s="32"/>
      <c r="P161" s="30"/>
      <c r="Q161" s="32"/>
      <c r="R161" s="30"/>
      <c r="S161" s="30"/>
      <c r="T161" s="76">
        <v>30</v>
      </c>
      <c r="U161" s="32">
        <f>(F161*H161)*T161/100</f>
        <v>5309.1</v>
      </c>
      <c r="V161" s="76"/>
      <c r="W161" s="32"/>
      <c r="X161" s="32">
        <f>M161+O161+Q161+S161+U161+W161</f>
        <v>14085.042300000001</v>
      </c>
      <c r="Y161" s="32">
        <f>K161+X161</f>
        <v>101844.4653</v>
      </c>
      <c r="Z161" s="34">
        <v>1.1499999999999999</v>
      </c>
      <c r="AA161" s="32">
        <f>Y161*Z161</f>
        <v>117121.13509499999</v>
      </c>
      <c r="AB161" s="39">
        <v>1</v>
      </c>
      <c r="AC161" s="40">
        <f>K161*AB161</f>
        <v>87759.422999999995</v>
      </c>
    </row>
    <row r="162" spans="1:29" s="71" customFormat="1" ht="18" customHeight="1">
      <c r="A162" s="47"/>
      <c r="B162" s="41" t="s">
        <v>22</v>
      </c>
      <c r="C162" s="42"/>
      <c r="D162" s="27"/>
      <c r="E162" s="45"/>
      <c r="F162" s="42"/>
      <c r="G162" s="42"/>
      <c r="H162" s="43">
        <f>SUM(H157:H161)</f>
        <v>4.25</v>
      </c>
      <c r="I162" s="44">
        <f>SUM(I157:I161)</f>
        <v>218248.25249999997</v>
      </c>
      <c r="J162" s="45"/>
      <c r="K162" s="44">
        <f>SUM(K157:K161)</f>
        <v>373204.51177500002</v>
      </c>
      <c r="L162" s="45"/>
      <c r="M162" s="44">
        <f>SUM(M157:M161)</f>
        <v>37320.451177500006</v>
      </c>
      <c r="N162" s="45"/>
      <c r="O162" s="44">
        <f>SUM(O157:O161)</f>
        <v>0</v>
      </c>
      <c r="P162" s="42"/>
      <c r="Q162" s="44">
        <f>SUM(Q157:Q161)</f>
        <v>0</v>
      </c>
      <c r="R162" s="42"/>
      <c r="S162" s="44">
        <f>SUM(S157:S161)</f>
        <v>0</v>
      </c>
      <c r="T162" s="42"/>
      <c r="U162" s="44">
        <f>SUM(U157:U161)</f>
        <v>21236.400000000001</v>
      </c>
      <c r="V162" s="42"/>
      <c r="W162" s="44">
        <f>SUM(W157:W161)</f>
        <v>0</v>
      </c>
      <c r="X162" s="44">
        <f>SUM(X157:X161)</f>
        <v>58556.851177500008</v>
      </c>
      <c r="Y162" s="44">
        <f>SUM(Y157:Y161)</f>
        <v>431761.36295249994</v>
      </c>
      <c r="Z162" s="45"/>
      <c r="AA162" s="45">
        <f>SUM(AA157:AA161)</f>
        <v>496525.56739537494</v>
      </c>
      <c r="AB162" s="51">
        <f>SUM(AB157:AB161)</f>
        <v>4</v>
      </c>
      <c r="AC162" s="83">
        <f>SUM(AC157:AC161)</f>
        <v>351037.69199999998</v>
      </c>
    </row>
    <row r="163" spans="1:29" s="71" customFormat="1" ht="18" customHeight="1">
      <c r="A163" s="47"/>
      <c r="B163" s="65" t="s">
        <v>294</v>
      </c>
      <c r="C163" s="42"/>
      <c r="D163" s="42"/>
      <c r="E163" s="170"/>
      <c r="F163" s="67"/>
      <c r="G163" s="67"/>
      <c r="H163" s="27">
        <f>H148+H155+H162</f>
        <v>10.25</v>
      </c>
      <c r="I163" s="44">
        <f>I148+I155+I162</f>
        <v>677308.4325</v>
      </c>
      <c r="J163" s="45"/>
      <c r="K163" s="44">
        <f>K148+K155+K162</f>
        <v>1530545.838975</v>
      </c>
      <c r="L163" s="45"/>
      <c r="M163" s="44">
        <f>M148+M155+M162</f>
        <v>153054.58389749998</v>
      </c>
      <c r="N163" s="45"/>
      <c r="O163" s="44">
        <f>O148+O155+O162</f>
        <v>0</v>
      </c>
      <c r="P163" s="42"/>
      <c r="Q163" s="44">
        <f>Q148+Q155+Q162</f>
        <v>0</v>
      </c>
      <c r="R163" s="42"/>
      <c r="S163" s="44">
        <f>S148+S155+S162</f>
        <v>0</v>
      </c>
      <c r="T163" s="42"/>
      <c r="U163" s="44">
        <f>U148+U155+U162</f>
        <v>21236.400000000001</v>
      </c>
      <c r="V163" s="42"/>
      <c r="W163" s="44">
        <f>W148+W155+W162</f>
        <v>0</v>
      </c>
      <c r="X163" s="44">
        <f>X148+X155+X162</f>
        <v>174290.98389749997</v>
      </c>
      <c r="Y163" s="44">
        <f>Y148+Y155+Y162</f>
        <v>1704836.8228724997</v>
      </c>
      <c r="Z163" s="45"/>
      <c r="AA163" s="44">
        <f>AA148+AA155+AA162</f>
        <v>1769601.0273153747</v>
      </c>
      <c r="AB163" s="51">
        <f>AB148+AB155+AB162</f>
        <v>10</v>
      </c>
      <c r="AC163" s="83">
        <f>AC148+AC155+AC162</f>
        <v>1508379.0192</v>
      </c>
    </row>
    <row r="164" spans="1:29" s="26" customFormat="1" ht="18" customHeight="1">
      <c r="A164" s="268" t="s">
        <v>146</v>
      </c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70"/>
    </row>
    <row r="165" spans="1:29" s="26" customFormat="1" ht="18" customHeight="1">
      <c r="A165" s="287" t="s">
        <v>133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9"/>
    </row>
    <row r="166" spans="1:29" s="26" customFormat="1" ht="18" customHeight="1">
      <c r="A166" s="28">
        <v>1</v>
      </c>
      <c r="B166" s="29" t="s">
        <v>286</v>
      </c>
      <c r="C166" s="30" t="s">
        <v>19</v>
      </c>
      <c r="D166" s="30" t="s">
        <v>20</v>
      </c>
      <c r="E166" s="30" t="s">
        <v>18</v>
      </c>
      <c r="F166" s="30">
        <v>17697</v>
      </c>
      <c r="G166" s="30">
        <v>5.99</v>
      </c>
      <c r="H166" s="38">
        <v>1</v>
      </c>
      <c r="I166" s="32">
        <f t="shared" ref="I166:I172" si="72">F166*G166*H166</f>
        <v>106005.03</v>
      </c>
      <c r="J166" s="34">
        <v>3.42</v>
      </c>
      <c r="K166" s="32">
        <f t="shared" ref="K166:K172" si="73">I166*J166</f>
        <v>362537.20259999996</v>
      </c>
      <c r="L166" s="32">
        <v>10</v>
      </c>
      <c r="M166" s="32">
        <f t="shared" ref="M166:M172" si="74">K166*L166/100</f>
        <v>36253.720259999995</v>
      </c>
      <c r="N166" s="30">
        <v>50</v>
      </c>
      <c r="O166" s="32">
        <f>F166*H166*N166%</f>
        <v>8848.5</v>
      </c>
      <c r="P166" s="32"/>
      <c r="Q166" s="32"/>
      <c r="R166" s="30"/>
      <c r="S166" s="30"/>
      <c r="T166" s="30"/>
      <c r="U166" s="30"/>
      <c r="V166" s="30"/>
      <c r="W166" s="30"/>
      <c r="X166" s="32">
        <f t="shared" ref="X166:X172" si="75">M166+O166+Q166+S166+U166+W166</f>
        <v>45102.220259999995</v>
      </c>
      <c r="Y166" s="32">
        <f t="shared" ref="Y166:Y172" si="76">K166+X166</f>
        <v>407639.42285999993</v>
      </c>
      <c r="Z166" s="30"/>
      <c r="AA166" s="32">
        <f>Y166</f>
        <v>407639.42285999993</v>
      </c>
      <c r="AB166" s="39">
        <v>1</v>
      </c>
      <c r="AC166" s="40">
        <f>K166*AB166</f>
        <v>362537.20259999996</v>
      </c>
    </row>
    <row r="167" spans="1:29" s="26" customFormat="1" ht="18" customHeight="1">
      <c r="A167" s="28">
        <v>2</v>
      </c>
      <c r="B167" s="29" t="s">
        <v>144</v>
      </c>
      <c r="C167" s="30" t="s">
        <v>21</v>
      </c>
      <c r="D167" s="31">
        <v>5.3</v>
      </c>
      <c r="E167" s="32"/>
      <c r="F167" s="30">
        <v>17697</v>
      </c>
      <c r="G167" s="34">
        <v>4.3</v>
      </c>
      <c r="H167" s="38">
        <v>1</v>
      </c>
      <c r="I167" s="32">
        <f t="shared" si="72"/>
        <v>76097.099999999991</v>
      </c>
      <c r="J167" s="34">
        <v>3.42</v>
      </c>
      <c r="K167" s="32">
        <f t="shared" si="73"/>
        <v>260252.08199999997</v>
      </c>
      <c r="L167" s="32">
        <v>10</v>
      </c>
      <c r="M167" s="32">
        <f t="shared" si="74"/>
        <v>26025.208199999997</v>
      </c>
      <c r="N167" s="32"/>
      <c r="O167" s="32"/>
      <c r="P167" s="35"/>
      <c r="Q167" s="32"/>
      <c r="R167" s="30"/>
      <c r="S167" s="30"/>
      <c r="T167" s="30"/>
      <c r="U167" s="30"/>
      <c r="V167" s="30"/>
      <c r="W167" s="30"/>
      <c r="X167" s="32">
        <f t="shared" si="75"/>
        <v>26025.208199999997</v>
      </c>
      <c r="Y167" s="32">
        <f t="shared" si="76"/>
        <v>286277.29019999999</v>
      </c>
      <c r="Z167" s="30"/>
      <c r="AA167" s="32">
        <f>Y167</f>
        <v>286277.29019999999</v>
      </c>
      <c r="AB167" s="39">
        <v>1</v>
      </c>
      <c r="AC167" s="40">
        <f>K167*AB167</f>
        <v>260252.08199999997</v>
      </c>
    </row>
    <row r="168" spans="1:29" s="26" customFormat="1" ht="18" customHeight="1">
      <c r="A168" s="28">
        <v>3</v>
      </c>
      <c r="B168" s="29" t="s">
        <v>144</v>
      </c>
      <c r="C168" s="30" t="s">
        <v>21</v>
      </c>
      <c r="D168" s="31">
        <v>3.2</v>
      </c>
      <c r="E168" s="32"/>
      <c r="F168" s="30">
        <v>17697</v>
      </c>
      <c r="G168" s="30">
        <v>4.26</v>
      </c>
      <c r="H168" s="38">
        <v>1</v>
      </c>
      <c r="I168" s="32">
        <f t="shared" si="72"/>
        <v>75389.22</v>
      </c>
      <c r="J168" s="34">
        <v>3.42</v>
      </c>
      <c r="K168" s="32">
        <f t="shared" si="73"/>
        <v>257831.1324</v>
      </c>
      <c r="L168" s="32">
        <v>10</v>
      </c>
      <c r="M168" s="32">
        <f t="shared" si="74"/>
        <v>25783.113239999999</v>
      </c>
      <c r="N168" s="32"/>
      <c r="O168" s="32"/>
      <c r="P168" s="35"/>
      <c r="Q168" s="32"/>
      <c r="R168" s="30"/>
      <c r="S168" s="30"/>
      <c r="T168" s="30"/>
      <c r="U168" s="30"/>
      <c r="V168" s="30"/>
      <c r="W168" s="30"/>
      <c r="X168" s="32">
        <f t="shared" si="75"/>
        <v>25783.113239999999</v>
      </c>
      <c r="Y168" s="32">
        <f t="shared" si="76"/>
        <v>283614.24563999998</v>
      </c>
      <c r="Z168" s="30"/>
      <c r="AA168" s="32">
        <f>Y168</f>
        <v>283614.24563999998</v>
      </c>
      <c r="AB168" s="39">
        <v>1</v>
      </c>
      <c r="AC168" s="40">
        <f>K168*AB168</f>
        <v>257831.1324</v>
      </c>
    </row>
    <row r="169" spans="1:29" s="26" customFormat="1" ht="18" customHeight="1">
      <c r="A169" s="28">
        <v>4</v>
      </c>
      <c r="B169" s="29" t="s">
        <v>144</v>
      </c>
      <c r="C169" s="30" t="s">
        <v>21</v>
      </c>
      <c r="D169" s="31">
        <v>5.4</v>
      </c>
      <c r="E169" s="32"/>
      <c r="F169" s="30">
        <v>17697</v>
      </c>
      <c r="G169" s="30">
        <v>4.26</v>
      </c>
      <c r="H169" s="33">
        <v>0.25</v>
      </c>
      <c r="I169" s="32">
        <f t="shared" si="72"/>
        <v>18847.305</v>
      </c>
      <c r="J169" s="34">
        <v>3.42</v>
      </c>
      <c r="K169" s="32">
        <f t="shared" si="73"/>
        <v>64457.783100000001</v>
      </c>
      <c r="L169" s="32">
        <v>10</v>
      </c>
      <c r="M169" s="32">
        <f t="shared" si="74"/>
        <v>6445.7783099999997</v>
      </c>
      <c r="N169" s="32"/>
      <c r="O169" s="32"/>
      <c r="P169" s="35"/>
      <c r="Q169" s="32"/>
      <c r="R169" s="30"/>
      <c r="S169" s="30"/>
      <c r="T169" s="30"/>
      <c r="U169" s="30"/>
      <c r="V169" s="30"/>
      <c r="W169" s="30"/>
      <c r="X169" s="32">
        <f t="shared" si="75"/>
        <v>6445.7783099999997</v>
      </c>
      <c r="Y169" s="32">
        <f t="shared" si="76"/>
        <v>70903.561409999995</v>
      </c>
      <c r="Z169" s="30"/>
      <c r="AA169" s="32">
        <f>Y169</f>
        <v>70903.561409999995</v>
      </c>
      <c r="AB169" s="39"/>
      <c r="AC169" s="40"/>
    </row>
    <row r="170" spans="1:29" s="26" customFormat="1" ht="18" customHeight="1">
      <c r="A170" s="28">
        <v>5</v>
      </c>
      <c r="B170" s="29" t="s">
        <v>144</v>
      </c>
      <c r="C170" s="30" t="s">
        <v>21</v>
      </c>
      <c r="D170" s="31">
        <v>7</v>
      </c>
      <c r="E170" s="32"/>
      <c r="F170" s="30">
        <v>17697</v>
      </c>
      <c r="G170" s="34">
        <v>4.3499999999999996</v>
      </c>
      <c r="H170" s="33">
        <v>0.25</v>
      </c>
      <c r="I170" s="32">
        <f t="shared" si="72"/>
        <v>19245.487499999999</v>
      </c>
      <c r="J170" s="34">
        <v>3.42</v>
      </c>
      <c r="K170" s="32">
        <f t="shared" si="73"/>
        <v>65819.567249999993</v>
      </c>
      <c r="L170" s="32">
        <v>10</v>
      </c>
      <c r="M170" s="32">
        <f t="shared" si="74"/>
        <v>6581.9567249999991</v>
      </c>
      <c r="N170" s="32"/>
      <c r="O170" s="32"/>
      <c r="P170" s="35"/>
      <c r="Q170" s="32"/>
      <c r="R170" s="30"/>
      <c r="S170" s="30"/>
      <c r="T170" s="30"/>
      <c r="U170" s="30"/>
      <c r="V170" s="30"/>
      <c r="W170" s="30"/>
      <c r="X170" s="32">
        <f t="shared" si="75"/>
        <v>6581.9567249999991</v>
      </c>
      <c r="Y170" s="32">
        <f t="shared" si="76"/>
        <v>72401.523974999989</v>
      </c>
      <c r="Z170" s="30"/>
      <c r="AA170" s="32">
        <f>Y170</f>
        <v>72401.523974999989</v>
      </c>
      <c r="AB170" s="39"/>
      <c r="AC170" s="40"/>
    </row>
    <row r="171" spans="1:29" s="100" customFormat="1" ht="18" customHeight="1">
      <c r="A171" s="28">
        <v>6</v>
      </c>
      <c r="B171" s="171" t="s">
        <v>295</v>
      </c>
      <c r="C171" s="78" t="s">
        <v>65</v>
      </c>
      <c r="D171" s="30">
        <v>21.9</v>
      </c>
      <c r="E171" s="77" t="s">
        <v>28</v>
      </c>
      <c r="F171" s="78">
        <v>17697</v>
      </c>
      <c r="G171" s="78">
        <v>5.38</v>
      </c>
      <c r="H171" s="33">
        <v>0.25</v>
      </c>
      <c r="I171" s="32">
        <f t="shared" si="72"/>
        <v>23802.465</v>
      </c>
      <c r="J171" s="34">
        <v>3.42</v>
      </c>
      <c r="K171" s="32">
        <f t="shared" si="73"/>
        <v>81404.430299999993</v>
      </c>
      <c r="L171" s="32">
        <v>10</v>
      </c>
      <c r="M171" s="32">
        <f t="shared" si="74"/>
        <v>8140.4430299999995</v>
      </c>
      <c r="N171" s="30"/>
      <c r="O171" s="32"/>
      <c r="P171" s="35"/>
      <c r="Q171" s="32"/>
      <c r="R171" s="32"/>
      <c r="S171" s="32"/>
      <c r="T171" s="32"/>
      <c r="U171" s="32"/>
      <c r="V171" s="32"/>
      <c r="W171" s="32"/>
      <c r="X171" s="32">
        <f t="shared" si="75"/>
        <v>8140.4430299999995</v>
      </c>
      <c r="Y171" s="32">
        <f t="shared" si="76"/>
        <v>89544.873329999988</v>
      </c>
      <c r="Z171" s="31">
        <v>1.4</v>
      </c>
      <c r="AA171" s="32">
        <f>Y171*Z171</f>
        <v>125362.82266199998</v>
      </c>
      <c r="AB171" s="36"/>
      <c r="AC171" s="40"/>
    </row>
    <row r="172" spans="1:29" s="100" customFormat="1" ht="18" customHeight="1">
      <c r="A172" s="28">
        <v>7</v>
      </c>
      <c r="B172" s="171" t="s">
        <v>295</v>
      </c>
      <c r="C172" s="30" t="s">
        <v>21</v>
      </c>
      <c r="D172" s="31">
        <v>7</v>
      </c>
      <c r="E172" s="32"/>
      <c r="F172" s="30">
        <v>17697</v>
      </c>
      <c r="G172" s="34">
        <v>4.3499999999999996</v>
      </c>
      <c r="H172" s="33">
        <v>0.25</v>
      </c>
      <c r="I172" s="32">
        <f t="shared" si="72"/>
        <v>19245.487499999999</v>
      </c>
      <c r="J172" s="34">
        <v>3.42</v>
      </c>
      <c r="K172" s="32">
        <f t="shared" si="73"/>
        <v>65819.567249999993</v>
      </c>
      <c r="L172" s="32">
        <v>10</v>
      </c>
      <c r="M172" s="32">
        <f t="shared" si="74"/>
        <v>6581.9567249999991</v>
      </c>
      <c r="N172" s="30"/>
      <c r="O172" s="32"/>
      <c r="P172" s="35"/>
      <c r="Q172" s="32"/>
      <c r="R172" s="32"/>
      <c r="S172" s="32"/>
      <c r="T172" s="32"/>
      <c r="U172" s="32"/>
      <c r="V172" s="32"/>
      <c r="W172" s="32"/>
      <c r="X172" s="32">
        <f t="shared" si="75"/>
        <v>6581.9567249999991</v>
      </c>
      <c r="Y172" s="32">
        <f t="shared" si="76"/>
        <v>72401.523974999989</v>
      </c>
      <c r="Z172" s="31">
        <v>1.4</v>
      </c>
      <c r="AA172" s="32">
        <f>Y172*Z172</f>
        <v>101362.13356499998</v>
      </c>
      <c r="AB172" s="36"/>
      <c r="AC172" s="40"/>
    </row>
    <row r="173" spans="1:29" s="26" customFormat="1" ht="18" customHeight="1">
      <c r="A173" s="28"/>
      <c r="B173" s="41" t="s">
        <v>22</v>
      </c>
      <c r="C173" s="42"/>
      <c r="D173" s="27"/>
      <c r="E173" s="32"/>
      <c r="F173" s="42"/>
      <c r="G173" s="42"/>
      <c r="H173" s="48">
        <f>SUM(H166:H172)</f>
        <v>4</v>
      </c>
      <c r="I173" s="44">
        <f>SUM(I166:I172)</f>
        <v>338632.09500000003</v>
      </c>
      <c r="J173" s="45"/>
      <c r="K173" s="44">
        <f>SUM(K166:K172)</f>
        <v>1158121.7648999998</v>
      </c>
      <c r="L173" s="45"/>
      <c r="M173" s="44">
        <f>SUM(M166:M172)</f>
        <v>115812.17648999998</v>
      </c>
      <c r="N173" s="45"/>
      <c r="O173" s="44">
        <f>SUM(O166:O172)</f>
        <v>8848.5</v>
      </c>
      <c r="P173" s="45"/>
      <c r="Q173" s="45">
        <f>SUM(Q166:Q170)</f>
        <v>0</v>
      </c>
      <c r="R173" s="45"/>
      <c r="S173" s="45">
        <f>SUM(S166:S170)</f>
        <v>0</v>
      </c>
      <c r="T173" s="45"/>
      <c r="U173" s="45">
        <f>SUM(U166:U170)</f>
        <v>0</v>
      </c>
      <c r="V173" s="45"/>
      <c r="W173" s="45">
        <f>SUM(W166:W170)</f>
        <v>0</v>
      </c>
      <c r="X173" s="44">
        <f>SUM(X166:X172)</f>
        <v>124660.67648999998</v>
      </c>
      <c r="Y173" s="44">
        <f>SUM(Y166:Y172)</f>
        <v>1282782.4413900001</v>
      </c>
      <c r="Z173" s="45"/>
      <c r="AA173" s="45">
        <f>SUM(AA166:AA172)</f>
        <v>1347561.000312</v>
      </c>
      <c r="AB173" s="51">
        <f>SUM(AB166:AB172)</f>
        <v>3</v>
      </c>
      <c r="AC173" s="83">
        <f>SUM(AC166:AC172)</f>
        <v>880620.4169999999</v>
      </c>
    </row>
    <row r="174" spans="1:29" s="26" customFormat="1" ht="18" customHeight="1">
      <c r="A174" s="287" t="s">
        <v>23</v>
      </c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9"/>
    </row>
    <row r="175" spans="1:29" s="26" customFormat="1" ht="18" customHeight="1">
      <c r="A175" s="28">
        <v>1</v>
      </c>
      <c r="B175" s="29" t="s">
        <v>151</v>
      </c>
      <c r="C175" s="30" t="s">
        <v>381</v>
      </c>
      <c r="D175" s="31">
        <v>12.5</v>
      </c>
      <c r="E175" s="32" t="s">
        <v>46</v>
      </c>
      <c r="F175" s="30">
        <v>17697</v>
      </c>
      <c r="G175" s="34">
        <v>4.5999999999999996</v>
      </c>
      <c r="H175" s="38">
        <v>1</v>
      </c>
      <c r="I175" s="32">
        <f t="shared" ref="I175:I188" si="77">F175*G175*H175</f>
        <v>81406.2</v>
      </c>
      <c r="J175" s="34">
        <v>2.34</v>
      </c>
      <c r="K175" s="32">
        <f t="shared" ref="K175:K188" si="78">I175*J175</f>
        <v>190490.50799999997</v>
      </c>
      <c r="L175" s="32">
        <v>10</v>
      </c>
      <c r="M175" s="32">
        <f t="shared" ref="M175:M188" si="79">K175*L175/100</f>
        <v>19049.050799999997</v>
      </c>
      <c r="N175" s="32">
        <v>25</v>
      </c>
      <c r="O175" s="32">
        <f>(F175*H175)*N175/100</f>
        <v>4424.25</v>
      </c>
      <c r="P175" s="30"/>
      <c r="Q175" s="30"/>
      <c r="R175" s="30"/>
      <c r="S175" s="30"/>
      <c r="T175" s="30"/>
      <c r="U175" s="30"/>
      <c r="V175" s="30"/>
      <c r="W175" s="30"/>
      <c r="X175" s="32">
        <f t="shared" ref="X175:X191" si="80">M175+O175+Q175+S175+U175+W175</f>
        <v>23473.300799999997</v>
      </c>
      <c r="Y175" s="32">
        <f t="shared" ref="Y175:Y188" si="81">K175+X175</f>
        <v>213963.80879999997</v>
      </c>
      <c r="Z175" s="30"/>
      <c r="AA175" s="32">
        <f t="shared" ref="AA175:AA188" si="82">Y175</f>
        <v>213963.80879999997</v>
      </c>
      <c r="AB175" s="39">
        <v>1</v>
      </c>
      <c r="AC175" s="40">
        <f>K175*AB175</f>
        <v>190490.50799999997</v>
      </c>
    </row>
    <row r="176" spans="1:29" s="26" customFormat="1" ht="18" customHeight="1">
      <c r="A176" s="28">
        <v>2</v>
      </c>
      <c r="B176" s="29" t="s">
        <v>135</v>
      </c>
      <c r="C176" s="30" t="s">
        <v>31</v>
      </c>
      <c r="D176" s="31">
        <v>7.3</v>
      </c>
      <c r="E176" s="32"/>
      <c r="F176" s="30">
        <v>17697</v>
      </c>
      <c r="G176" s="30">
        <v>3.53</v>
      </c>
      <c r="H176" s="38">
        <v>1</v>
      </c>
      <c r="I176" s="32">
        <f t="shared" si="77"/>
        <v>62470.409999999996</v>
      </c>
      <c r="J176" s="34">
        <v>2.34</v>
      </c>
      <c r="K176" s="32">
        <f t="shared" si="78"/>
        <v>146180.75939999998</v>
      </c>
      <c r="L176" s="32">
        <v>10</v>
      </c>
      <c r="M176" s="32">
        <f t="shared" si="79"/>
        <v>14618.075939999999</v>
      </c>
      <c r="N176" s="32"/>
      <c r="O176" s="30"/>
      <c r="P176" s="30"/>
      <c r="Q176" s="30"/>
      <c r="R176" s="30"/>
      <c r="S176" s="30"/>
      <c r="T176" s="30"/>
      <c r="U176" s="30"/>
      <c r="V176" s="30"/>
      <c r="W176" s="30"/>
      <c r="X176" s="32">
        <f t="shared" si="80"/>
        <v>14618.075939999999</v>
      </c>
      <c r="Y176" s="32">
        <f t="shared" si="81"/>
        <v>160798.83533999999</v>
      </c>
      <c r="Z176" s="30"/>
      <c r="AA176" s="32">
        <f t="shared" si="82"/>
        <v>160798.83533999999</v>
      </c>
      <c r="AB176" s="39">
        <v>1</v>
      </c>
      <c r="AC176" s="40">
        <f>K176*AB176</f>
        <v>146180.75939999998</v>
      </c>
    </row>
    <row r="177" spans="1:29" s="26" customFormat="1" ht="18" customHeight="1">
      <c r="A177" s="28">
        <v>3</v>
      </c>
      <c r="B177" s="29" t="s">
        <v>135</v>
      </c>
      <c r="C177" s="30" t="s">
        <v>30</v>
      </c>
      <c r="D177" s="31" t="s">
        <v>20</v>
      </c>
      <c r="E177" s="32" t="s">
        <v>18</v>
      </c>
      <c r="F177" s="30">
        <v>17697</v>
      </c>
      <c r="G177" s="30">
        <v>4.53</v>
      </c>
      <c r="H177" s="38">
        <v>1</v>
      </c>
      <c r="I177" s="32">
        <f t="shared" si="77"/>
        <v>80167.41</v>
      </c>
      <c r="J177" s="34">
        <v>2.34</v>
      </c>
      <c r="K177" s="32">
        <f t="shared" si="78"/>
        <v>187591.73939999999</v>
      </c>
      <c r="L177" s="32">
        <v>10</v>
      </c>
      <c r="M177" s="32">
        <f t="shared" si="79"/>
        <v>18759.173939999997</v>
      </c>
      <c r="N177" s="32"/>
      <c r="O177" s="30"/>
      <c r="P177" s="30"/>
      <c r="Q177" s="30"/>
      <c r="R177" s="30"/>
      <c r="S177" s="30"/>
      <c r="T177" s="30"/>
      <c r="U177" s="30"/>
      <c r="V177" s="30"/>
      <c r="W177" s="30"/>
      <c r="X177" s="32">
        <f t="shared" si="80"/>
        <v>18759.173939999997</v>
      </c>
      <c r="Y177" s="32">
        <f t="shared" si="81"/>
        <v>206350.91334</v>
      </c>
      <c r="Z177" s="30"/>
      <c r="AA177" s="32">
        <f t="shared" si="82"/>
        <v>206350.91334</v>
      </c>
      <c r="AB177" s="39">
        <v>1</v>
      </c>
      <c r="AC177" s="40">
        <f>K177*AB177</f>
        <v>187591.73939999999</v>
      </c>
    </row>
    <row r="178" spans="1:29" s="26" customFormat="1" ht="18" customHeight="1">
      <c r="A178" s="28">
        <v>4</v>
      </c>
      <c r="B178" s="29" t="s">
        <v>135</v>
      </c>
      <c r="C178" s="30" t="s">
        <v>31</v>
      </c>
      <c r="D178" s="31">
        <v>2.4</v>
      </c>
      <c r="E178" s="32"/>
      <c r="F178" s="30">
        <v>17697</v>
      </c>
      <c r="G178" s="30">
        <v>3.41</v>
      </c>
      <c r="H178" s="38">
        <v>1</v>
      </c>
      <c r="I178" s="32">
        <f>F178*G178*H178</f>
        <v>60346.770000000004</v>
      </c>
      <c r="J178" s="34">
        <v>2.34</v>
      </c>
      <c r="K178" s="32">
        <f>I178*J178</f>
        <v>141211.4418</v>
      </c>
      <c r="L178" s="32">
        <v>10</v>
      </c>
      <c r="M178" s="32">
        <f>K178*L178/100</f>
        <v>14121.144180000001</v>
      </c>
      <c r="N178" s="32"/>
      <c r="O178" s="30"/>
      <c r="P178" s="30"/>
      <c r="Q178" s="30"/>
      <c r="R178" s="30"/>
      <c r="S178" s="30"/>
      <c r="T178" s="30"/>
      <c r="U178" s="30"/>
      <c r="V178" s="30"/>
      <c r="W178" s="30"/>
      <c r="X178" s="32">
        <f t="shared" si="80"/>
        <v>14121.144180000001</v>
      </c>
      <c r="Y178" s="32">
        <f>K178+X178</f>
        <v>155332.58598</v>
      </c>
      <c r="Z178" s="30"/>
      <c r="AA178" s="32">
        <f>Y178</f>
        <v>155332.58598</v>
      </c>
      <c r="AB178" s="39">
        <v>1</v>
      </c>
      <c r="AC178" s="40">
        <f t="shared" ref="AC178:AC184" si="83">K178*AB178</f>
        <v>141211.4418</v>
      </c>
    </row>
    <row r="179" spans="1:29" s="26" customFormat="1" ht="18" customHeight="1">
      <c r="A179" s="28">
        <v>5</v>
      </c>
      <c r="B179" s="29" t="s">
        <v>147</v>
      </c>
      <c r="C179" s="30" t="s">
        <v>31</v>
      </c>
      <c r="D179" s="31">
        <v>13.6</v>
      </c>
      <c r="E179" s="32"/>
      <c r="F179" s="30">
        <v>17697</v>
      </c>
      <c r="G179" s="30">
        <v>3.61</v>
      </c>
      <c r="H179" s="38">
        <v>1</v>
      </c>
      <c r="I179" s="32">
        <f>F179*G179*H179</f>
        <v>63886.17</v>
      </c>
      <c r="J179" s="34">
        <v>2.34</v>
      </c>
      <c r="K179" s="32">
        <f>I179*J179</f>
        <v>149493.6378</v>
      </c>
      <c r="L179" s="32">
        <v>10</v>
      </c>
      <c r="M179" s="32">
        <f>K179*L179/100</f>
        <v>14949.36378</v>
      </c>
      <c r="N179" s="32"/>
      <c r="O179" s="30"/>
      <c r="P179" s="30"/>
      <c r="Q179" s="30"/>
      <c r="R179" s="30"/>
      <c r="S179" s="30"/>
      <c r="T179" s="30"/>
      <c r="U179" s="30"/>
      <c r="V179" s="30"/>
      <c r="W179" s="30"/>
      <c r="X179" s="32">
        <f t="shared" si="80"/>
        <v>14949.36378</v>
      </c>
      <c r="Y179" s="32">
        <f>K179+X179</f>
        <v>164443.00157999998</v>
      </c>
      <c r="Z179" s="30"/>
      <c r="AA179" s="32">
        <f>Y179</f>
        <v>164443.00157999998</v>
      </c>
      <c r="AB179" s="39">
        <v>1</v>
      </c>
      <c r="AC179" s="40">
        <f t="shared" si="83"/>
        <v>149493.6378</v>
      </c>
    </row>
    <row r="180" spans="1:29" s="26" customFormat="1" ht="18" customHeight="1">
      <c r="A180" s="28">
        <v>6</v>
      </c>
      <c r="B180" s="29" t="s">
        <v>147</v>
      </c>
      <c r="C180" s="30" t="s">
        <v>31</v>
      </c>
      <c r="D180" s="31">
        <v>7.5</v>
      </c>
      <c r="E180" s="32"/>
      <c r="F180" s="30">
        <v>17697</v>
      </c>
      <c r="G180" s="30">
        <v>3.53</v>
      </c>
      <c r="H180" s="38">
        <v>1</v>
      </c>
      <c r="I180" s="32">
        <f t="shared" si="77"/>
        <v>62470.409999999996</v>
      </c>
      <c r="J180" s="34">
        <v>2.34</v>
      </c>
      <c r="K180" s="32">
        <f t="shared" si="78"/>
        <v>146180.75939999998</v>
      </c>
      <c r="L180" s="32">
        <v>10</v>
      </c>
      <c r="M180" s="32">
        <f t="shared" si="79"/>
        <v>14618.075939999999</v>
      </c>
      <c r="N180" s="32"/>
      <c r="O180" s="30"/>
      <c r="P180" s="30"/>
      <c r="Q180" s="30"/>
      <c r="R180" s="30"/>
      <c r="S180" s="30"/>
      <c r="T180" s="30"/>
      <c r="U180" s="30"/>
      <c r="V180" s="30"/>
      <c r="W180" s="30"/>
      <c r="X180" s="32">
        <f t="shared" si="80"/>
        <v>14618.075939999999</v>
      </c>
      <c r="Y180" s="32">
        <f t="shared" si="81"/>
        <v>160798.83533999999</v>
      </c>
      <c r="Z180" s="30"/>
      <c r="AA180" s="32">
        <f t="shared" si="82"/>
        <v>160798.83533999999</v>
      </c>
      <c r="AB180" s="39">
        <v>1</v>
      </c>
      <c r="AC180" s="40">
        <f t="shared" si="83"/>
        <v>146180.75939999998</v>
      </c>
    </row>
    <row r="181" spans="1:29" s="26" customFormat="1" ht="18" customHeight="1">
      <c r="A181" s="28">
        <v>7</v>
      </c>
      <c r="B181" s="29" t="s">
        <v>147</v>
      </c>
      <c r="C181" s="30" t="s">
        <v>30</v>
      </c>
      <c r="D181" s="30" t="s">
        <v>20</v>
      </c>
      <c r="E181" s="32" t="s">
        <v>18</v>
      </c>
      <c r="F181" s="30">
        <v>17697</v>
      </c>
      <c r="G181" s="30">
        <v>4.53</v>
      </c>
      <c r="H181" s="38">
        <v>1</v>
      </c>
      <c r="I181" s="32">
        <f t="shared" si="77"/>
        <v>80167.41</v>
      </c>
      <c r="J181" s="34">
        <v>2.34</v>
      </c>
      <c r="K181" s="32">
        <f t="shared" si="78"/>
        <v>187591.73939999999</v>
      </c>
      <c r="L181" s="32">
        <v>10</v>
      </c>
      <c r="M181" s="32">
        <f t="shared" si="79"/>
        <v>18759.173939999997</v>
      </c>
      <c r="N181" s="32"/>
      <c r="O181" s="30"/>
      <c r="P181" s="30"/>
      <c r="Q181" s="30"/>
      <c r="R181" s="30"/>
      <c r="S181" s="30"/>
      <c r="T181" s="30"/>
      <c r="U181" s="30"/>
      <c r="V181" s="30"/>
      <c r="W181" s="30"/>
      <c r="X181" s="32">
        <f t="shared" si="80"/>
        <v>18759.173939999997</v>
      </c>
      <c r="Y181" s="32">
        <f t="shared" si="81"/>
        <v>206350.91334</v>
      </c>
      <c r="Z181" s="30"/>
      <c r="AA181" s="32">
        <f t="shared" si="82"/>
        <v>206350.91334</v>
      </c>
      <c r="AB181" s="39">
        <v>1</v>
      </c>
      <c r="AC181" s="40">
        <f t="shared" si="83"/>
        <v>187591.73939999999</v>
      </c>
    </row>
    <row r="182" spans="1:29" s="26" customFormat="1" ht="18" customHeight="1">
      <c r="A182" s="28">
        <v>8</v>
      </c>
      <c r="B182" s="29" t="s">
        <v>147</v>
      </c>
      <c r="C182" s="30" t="s">
        <v>31</v>
      </c>
      <c r="D182" s="30">
        <v>9.6</v>
      </c>
      <c r="E182" s="32"/>
      <c r="F182" s="30">
        <v>17697</v>
      </c>
      <c r="G182" s="30">
        <v>3.53</v>
      </c>
      <c r="H182" s="38">
        <v>1</v>
      </c>
      <c r="I182" s="32">
        <f t="shared" si="77"/>
        <v>62470.409999999996</v>
      </c>
      <c r="J182" s="34">
        <v>2.34</v>
      </c>
      <c r="K182" s="32">
        <f t="shared" si="78"/>
        <v>146180.75939999998</v>
      </c>
      <c r="L182" s="32">
        <v>10</v>
      </c>
      <c r="M182" s="32">
        <f t="shared" si="79"/>
        <v>14618.075939999999</v>
      </c>
      <c r="N182" s="32"/>
      <c r="O182" s="30"/>
      <c r="P182" s="30"/>
      <c r="Q182" s="30"/>
      <c r="R182" s="30"/>
      <c r="S182" s="30"/>
      <c r="T182" s="30"/>
      <c r="U182" s="30"/>
      <c r="V182" s="30"/>
      <c r="W182" s="30"/>
      <c r="X182" s="32">
        <f t="shared" si="80"/>
        <v>14618.075939999999</v>
      </c>
      <c r="Y182" s="32">
        <f t="shared" si="81"/>
        <v>160798.83533999999</v>
      </c>
      <c r="Z182" s="30"/>
      <c r="AA182" s="32">
        <f t="shared" si="82"/>
        <v>160798.83533999999</v>
      </c>
      <c r="AB182" s="39">
        <v>1</v>
      </c>
      <c r="AC182" s="40">
        <f t="shared" si="83"/>
        <v>146180.75939999998</v>
      </c>
    </row>
    <row r="183" spans="1:29" s="26" customFormat="1" ht="18" customHeight="1">
      <c r="A183" s="28">
        <v>9</v>
      </c>
      <c r="B183" s="29" t="s">
        <v>147</v>
      </c>
      <c r="C183" s="30" t="s">
        <v>27</v>
      </c>
      <c r="D183" s="30">
        <v>8.1999999999999993</v>
      </c>
      <c r="E183" s="32" t="s">
        <v>28</v>
      </c>
      <c r="F183" s="30">
        <v>17697</v>
      </c>
      <c r="G183" s="30">
        <v>3.98</v>
      </c>
      <c r="H183" s="38">
        <v>1</v>
      </c>
      <c r="I183" s="32">
        <f t="shared" si="77"/>
        <v>70434.06</v>
      </c>
      <c r="J183" s="34">
        <v>2.34</v>
      </c>
      <c r="K183" s="32">
        <f t="shared" si="78"/>
        <v>164815.70039999997</v>
      </c>
      <c r="L183" s="32">
        <v>10</v>
      </c>
      <c r="M183" s="32">
        <f t="shared" si="79"/>
        <v>16481.570039999999</v>
      </c>
      <c r="N183" s="32"/>
      <c r="O183" s="30"/>
      <c r="P183" s="30"/>
      <c r="Q183" s="30"/>
      <c r="R183" s="30"/>
      <c r="S183" s="30"/>
      <c r="T183" s="30"/>
      <c r="U183" s="30"/>
      <c r="V183" s="30"/>
      <c r="W183" s="30"/>
      <c r="X183" s="32">
        <f t="shared" si="80"/>
        <v>16481.570039999999</v>
      </c>
      <c r="Y183" s="32">
        <f t="shared" si="81"/>
        <v>181297.27043999996</v>
      </c>
      <c r="Z183" s="30"/>
      <c r="AA183" s="32">
        <f t="shared" si="82"/>
        <v>181297.27043999996</v>
      </c>
      <c r="AB183" s="39">
        <v>1</v>
      </c>
      <c r="AC183" s="40">
        <f t="shared" si="83"/>
        <v>164815.70039999997</v>
      </c>
    </row>
    <row r="184" spans="1:29" s="26" customFormat="1" ht="18" customHeight="1">
      <c r="A184" s="28">
        <v>10</v>
      </c>
      <c r="B184" s="29" t="s">
        <v>147</v>
      </c>
      <c r="C184" s="30" t="s">
        <v>31</v>
      </c>
      <c r="D184" s="31">
        <v>3.2</v>
      </c>
      <c r="E184" s="32"/>
      <c r="F184" s="30">
        <v>17697</v>
      </c>
      <c r="G184" s="30">
        <v>3.45</v>
      </c>
      <c r="H184" s="38">
        <v>1</v>
      </c>
      <c r="I184" s="32">
        <f t="shared" si="77"/>
        <v>61054.65</v>
      </c>
      <c r="J184" s="34">
        <v>2.34</v>
      </c>
      <c r="K184" s="32">
        <f t="shared" si="78"/>
        <v>142867.88099999999</v>
      </c>
      <c r="L184" s="32">
        <v>10</v>
      </c>
      <c r="M184" s="32">
        <f t="shared" si="79"/>
        <v>14286.7881</v>
      </c>
      <c r="N184" s="32"/>
      <c r="O184" s="30"/>
      <c r="P184" s="30"/>
      <c r="Q184" s="30"/>
      <c r="R184" s="30"/>
      <c r="S184" s="30"/>
      <c r="T184" s="30"/>
      <c r="U184" s="30"/>
      <c r="V184" s="30"/>
      <c r="W184" s="30"/>
      <c r="X184" s="32">
        <f t="shared" si="80"/>
        <v>14286.7881</v>
      </c>
      <c r="Y184" s="32">
        <f t="shared" si="81"/>
        <v>157154.6691</v>
      </c>
      <c r="Z184" s="30"/>
      <c r="AA184" s="32">
        <f t="shared" si="82"/>
        <v>157154.6691</v>
      </c>
      <c r="AB184" s="39">
        <v>1</v>
      </c>
      <c r="AC184" s="40">
        <f t="shared" si="83"/>
        <v>142867.88099999999</v>
      </c>
    </row>
    <row r="185" spans="1:29" s="26" customFormat="1" ht="18" customHeight="1">
      <c r="A185" s="28">
        <v>11</v>
      </c>
      <c r="B185" s="29" t="s">
        <v>485</v>
      </c>
      <c r="C185" s="30" t="s">
        <v>29</v>
      </c>
      <c r="D185" s="31">
        <v>12.5</v>
      </c>
      <c r="E185" s="32" t="s">
        <v>46</v>
      </c>
      <c r="F185" s="30">
        <v>17697</v>
      </c>
      <c r="G185" s="30">
        <v>4.12</v>
      </c>
      <c r="H185" s="33">
        <v>0.25</v>
      </c>
      <c r="I185" s="32">
        <f t="shared" si="77"/>
        <v>18227.91</v>
      </c>
      <c r="J185" s="34">
        <v>2.34</v>
      </c>
      <c r="K185" s="32">
        <f t="shared" si="78"/>
        <v>42653.309399999998</v>
      </c>
      <c r="L185" s="32">
        <v>10</v>
      </c>
      <c r="M185" s="32">
        <f t="shared" si="79"/>
        <v>4265.3309399999998</v>
      </c>
      <c r="N185" s="32"/>
      <c r="O185" s="30"/>
      <c r="P185" s="30"/>
      <c r="Q185" s="30"/>
      <c r="R185" s="30"/>
      <c r="S185" s="30"/>
      <c r="T185" s="30"/>
      <c r="U185" s="30"/>
      <c r="V185" s="30"/>
      <c r="W185" s="30"/>
      <c r="X185" s="32">
        <f t="shared" si="80"/>
        <v>4265.3309399999998</v>
      </c>
      <c r="Y185" s="32">
        <f t="shared" si="81"/>
        <v>46918.640339999998</v>
      </c>
      <c r="Z185" s="30"/>
      <c r="AA185" s="32">
        <f t="shared" si="82"/>
        <v>46918.640339999998</v>
      </c>
      <c r="AB185" s="39"/>
      <c r="AC185" s="40"/>
    </row>
    <row r="186" spans="1:29" s="26" customFormat="1" ht="18" customHeight="1">
      <c r="A186" s="28">
        <v>12</v>
      </c>
      <c r="B186" s="29" t="s">
        <v>485</v>
      </c>
      <c r="C186" s="30" t="s">
        <v>29</v>
      </c>
      <c r="D186" s="31">
        <v>12.3</v>
      </c>
      <c r="E186" s="32" t="s">
        <v>46</v>
      </c>
      <c r="F186" s="30">
        <v>17697</v>
      </c>
      <c r="G186" s="30">
        <v>4.12</v>
      </c>
      <c r="H186" s="33">
        <v>0.25</v>
      </c>
      <c r="I186" s="32">
        <f t="shared" si="77"/>
        <v>18227.91</v>
      </c>
      <c r="J186" s="34">
        <v>2.34</v>
      </c>
      <c r="K186" s="32">
        <f t="shared" si="78"/>
        <v>42653.309399999998</v>
      </c>
      <c r="L186" s="32">
        <v>10</v>
      </c>
      <c r="M186" s="32">
        <f t="shared" si="79"/>
        <v>4265.3309399999998</v>
      </c>
      <c r="N186" s="32"/>
      <c r="O186" s="30"/>
      <c r="P186" s="30"/>
      <c r="Q186" s="30"/>
      <c r="R186" s="30"/>
      <c r="S186" s="30"/>
      <c r="T186" s="30"/>
      <c r="U186" s="30"/>
      <c r="V186" s="30"/>
      <c r="W186" s="30"/>
      <c r="X186" s="32">
        <f>M186+O186+Q186+S186+U186+W186</f>
        <v>4265.3309399999998</v>
      </c>
      <c r="Y186" s="32">
        <f t="shared" si="81"/>
        <v>46918.640339999998</v>
      </c>
      <c r="Z186" s="30"/>
      <c r="AA186" s="32">
        <f t="shared" si="82"/>
        <v>46918.640339999998</v>
      </c>
      <c r="AB186" s="39"/>
      <c r="AC186" s="40"/>
    </row>
    <row r="187" spans="1:29" s="26" customFormat="1" ht="18" customHeight="1">
      <c r="A187" s="28">
        <v>13</v>
      </c>
      <c r="B187" s="29" t="s">
        <v>485</v>
      </c>
      <c r="C187" s="30" t="s">
        <v>31</v>
      </c>
      <c r="D187" s="31">
        <v>7</v>
      </c>
      <c r="E187" s="32"/>
      <c r="F187" s="30">
        <v>17697</v>
      </c>
      <c r="G187" s="30">
        <v>3.53</v>
      </c>
      <c r="H187" s="33">
        <v>0.25</v>
      </c>
      <c r="I187" s="32">
        <f>F187*G187*H187</f>
        <v>15617.602499999999</v>
      </c>
      <c r="J187" s="34">
        <v>2.34</v>
      </c>
      <c r="K187" s="32">
        <f>I187*J187</f>
        <v>36545.189849999995</v>
      </c>
      <c r="L187" s="32">
        <v>10</v>
      </c>
      <c r="M187" s="32">
        <f>K187*L187/100</f>
        <v>3654.5189849999997</v>
      </c>
      <c r="N187" s="32"/>
      <c r="O187" s="30"/>
      <c r="P187" s="30"/>
      <c r="Q187" s="30"/>
      <c r="R187" s="30"/>
      <c r="S187" s="30"/>
      <c r="T187" s="30"/>
      <c r="U187" s="30"/>
      <c r="V187" s="30"/>
      <c r="W187" s="30"/>
      <c r="X187" s="32">
        <f t="shared" si="80"/>
        <v>3654.5189849999997</v>
      </c>
      <c r="Y187" s="32">
        <f>K187+X187</f>
        <v>40199.708834999998</v>
      </c>
      <c r="Z187" s="30"/>
      <c r="AA187" s="32">
        <f>Y187</f>
        <v>40199.708834999998</v>
      </c>
      <c r="AB187" s="39">
        <v>0.5</v>
      </c>
      <c r="AC187" s="40">
        <f>F187*G187*J187*AB187</f>
        <v>73090.37969999999</v>
      </c>
    </row>
    <row r="188" spans="1:29" s="26" customFormat="1" ht="18" customHeight="1">
      <c r="A188" s="28">
        <v>14</v>
      </c>
      <c r="B188" s="29" t="s">
        <v>296</v>
      </c>
      <c r="C188" s="30" t="s">
        <v>31</v>
      </c>
      <c r="D188" s="31">
        <v>19.100000000000001</v>
      </c>
      <c r="E188" s="32"/>
      <c r="F188" s="30">
        <v>17697</v>
      </c>
      <c r="G188" s="30">
        <v>3.65</v>
      </c>
      <c r="H188" s="33">
        <v>0.75</v>
      </c>
      <c r="I188" s="32">
        <f t="shared" si="77"/>
        <v>48445.537499999999</v>
      </c>
      <c r="J188" s="34">
        <v>2.34</v>
      </c>
      <c r="K188" s="32">
        <f t="shared" si="78"/>
        <v>113362.55774999999</v>
      </c>
      <c r="L188" s="32">
        <v>10</v>
      </c>
      <c r="M188" s="32">
        <f t="shared" si="79"/>
        <v>11336.255775</v>
      </c>
      <c r="N188" s="32"/>
      <c r="O188" s="30"/>
      <c r="P188" s="30"/>
      <c r="Q188" s="30"/>
      <c r="R188" s="30"/>
      <c r="S188" s="30"/>
      <c r="T188" s="30"/>
      <c r="U188" s="30"/>
      <c r="V188" s="30"/>
      <c r="W188" s="30"/>
      <c r="X188" s="32">
        <f t="shared" si="80"/>
        <v>11336.255775</v>
      </c>
      <c r="Y188" s="32">
        <f t="shared" si="81"/>
        <v>124698.81352499999</v>
      </c>
      <c r="Z188" s="30"/>
      <c r="AA188" s="32">
        <f t="shared" si="82"/>
        <v>124698.81352499999</v>
      </c>
      <c r="AB188" s="39"/>
      <c r="AC188" s="40"/>
    </row>
    <row r="189" spans="1:29" s="26" customFormat="1" ht="18" customHeight="1">
      <c r="A189" s="28">
        <v>15</v>
      </c>
      <c r="B189" s="29" t="s">
        <v>121</v>
      </c>
      <c r="C189" s="30" t="s">
        <v>27</v>
      </c>
      <c r="D189" s="34" t="s">
        <v>20</v>
      </c>
      <c r="E189" s="32" t="s">
        <v>28</v>
      </c>
      <c r="F189" s="30">
        <v>17697</v>
      </c>
      <c r="G189" s="30">
        <v>4.29</v>
      </c>
      <c r="H189" s="38">
        <v>0.5</v>
      </c>
      <c r="I189" s="32">
        <f>F189*G189*H189</f>
        <v>37960.065000000002</v>
      </c>
      <c r="J189" s="34">
        <v>2.34</v>
      </c>
      <c r="K189" s="32">
        <f>I189*J189</f>
        <v>88826.552100000001</v>
      </c>
      <c r="L189" s="32">
        <v>10</v>
      </c>
      <c r="M189" s="32">
        <f>K189*L189/100</f>
        <v>8882.655209999999</v>
      </c>
      <c r="N189" s="32"/>
      <c r="O189" s="32"/>
      <c r="P189" s="35"/>
      <c r="Q189" s="32"/>
      <c r="R189" s="32"/>
      <c r="S189" s="32"/>
      <c r="T189" s="32"/>
      <c r="U189" s="32"/>
      <c r="V189" s="32"/>
      <c r="W189" s="32"/>
      <c r="X189" s="32">
        <f>M189+O189+Q189+S189+U189+W189</f>
        <v>8882.655209999999</v>
      </c>
      <c r="Y189" s="32">
        <f>K189+X189</f>
        <v>97709.207309999998</v>
      </c>
      <c r="Z189" s="30"/>
      <c r="AA189" s="32">
        <f>Y189</f>
        <v>97709.207309999998</v>
      </c>
      <c r="AB189" s="39"/>
      <c r="AC189" s="40"/>
    </row>
    <row r="190" spans="1:29" s="26" customFormat="1" ht="18" customHeight="1">
      <c r="A190" s="28">
        <v>16</v>
      </c>
      <c r="B190" s="29" t="s">
        <v>121</v>
      </c>
      <c r="C190" s="30" t="s">
        <v>30</v>
      </c>
      <c r="D190" s="31">
        <v>20.100000000000001</v>
      </c>
      <c r="E190" s="32" t="s">
        <v>18</v>
      </c>
      <c r="F190" s="30">
        <v>17697</v>
      </c>
      <c r="G190" s="34">
        <v>4.46</v>
      </c>
      <c r="H190" s="38">
        <v>1</v>
      </c>
      <c r="I190" s="32">
        <f>F190*G190*H190</f>
        <v>78928.62</v>
      </c>
      <c r="J190" s="34">
        <v>2.34</v>
      </c>
      <c r="K190" s="32">
        <f>I190*J190</f>
        <v>184692.97079999998</v>
      </c>
      <c r="L190" s="32">
        <v>10</v>
      </c>
      <c r="M190" s="32">
        <f>K190*L190/100</f>
        <v>18469.29708</v>
      </c>
      <c r="N190" s="32"/>
      <c r="O190" s="32"/>
      <c r="P190" s="35">
        <v>20</v>
      </c>
      <c r="Q190" s="32">
        <f>F190*H190*P190/100</f>
        <v>3539.4</v>
      </c>
      <c r="R190" s="32"/>
      <c r="S190" s="32"/>
      <c r="T190" s="32">
        <v>30</v>
      </c>
      <c r="U190" s="32">
        <f>F190*H190*T190/100</f>
        <v>5309.1</v>
      </c>
      <c r="V190" s="32"/>
      <c r="W190" s="32"/>
      <c r="X190" s="32">
        <f>M190+O190+Q190+S190+U190+W190</f>
        <v>27317.797080000004</v>
      </c>
      <c r="Y190" s="32">
        <f>K190+X190</f>
        <v>212010.76788</v>
      </c>
      <c r="Z190" s="30"/>
      <c r="AA190" s="32">
        <f>Y190</f>
        <v>212010.76788</v>
      </c>
      <c r="AB190" s="39">
        <v>1</v>
      </c>
      <c r="AC190" s="40">
        <f>K190*AB190</f>
        <v>184692.97079999998</v>
      </c>
    </row>
    <row r="191" spans="1:29" s="26" customFormat="1" ht="18" customHeight="1">
      <c r="A191" s="28">
        <v>17</v>
      </c>
      <c r="B191" s="29" t="s">
        <v>297</v>
      </c>
      <c r="C191" s="30" t="s">
        <v>30</v>
      </c>
      <c r="D191" s="31">
        <v>20.100000000000001</v>
      </c>
      <c r="E191" s="32" t="s">
        <v>18</v>
      </c>
      <c r="F191" s="30">
        <v>17697</v>
      </c>
      <c r="G191" s="34">
        <v>4.46</v>
      </c>
      <c r="H191" s="38">
        <v>0.5</v>
      </c>
      <c r="I191" s="32">
        <f>F191*G191*H191</f>
        <v>39464.31</v>
      </c>
      <c r="J191" s="34">
        <v>2.34</v>
      </c>
      <c r="K191" s="32">
        <f>I191*J191</f>
        <v>92346.48539999999</v>
      </c>
      <c r="L191" s="32">
        <v>10</v>
      </c>
      <c r="M191" s="32">
        <f>K191*L191/100</f>
        <v>9234.6485400000001</v>
      </c>
      <c r="N191" s="32"/>
      <c r="O191" s="30"/>
      <c r="P191" s="30"/>
      <c r="Q191" s="30"/>
      <c r="R191" s="30"/>
      <c r="S191" s="30"/>
      <c r="T191" s="30"/>
      <c r="U191" s="30"/>
      <c r="V191" s="30"/>
      <c r="W191" s="30"/>
      <c r="X191" s="32">
        <f t="shared" si="80"/>
        <v>9234.6485400000001</v>
      </c>
      <c r="Y191" s="32">
        <f>K191+X191</f>
        <v>101581.13393999999</v>
      </c>
      <c r="Z191" s="30"/>
      <c r="AA191" s="32">
        <f>Y191</f>
        <v>101581.13393999999</v>
      </c>
      <c r="AB191" s="39"/>
      <c r="AC191" s="40"/>
    </row>
    <row r="192" spans="1:29" s="26" customFormat="1" ht="18" customHeight="1">
      <c r="A192" s="28"/>
      <c r="B192" s="41" t="s">
        <v>22</v>
      </c>
      <c r="C192" s="42"/>
      <c r="D192" s="27"/>
      <c r="E192" s="32"/>
      <c r="F192" s="42"/>
      <c r="G192" s="42"/>
      <c r="H192" s="48">
        <f>SUM(H175:H191)</f>
        <v>13.5</v>
      </c>
      <c r="I192" s="44">
        <f>SUM(I175:I191)</f>
        <v>941745.85499999998</v>
      </c>
      <c r="J192" s="44"/>
      <c r="K192" s="44">
        <f>SUM(K175:K191)</f>
        <v>2203685.3006999996</v>
      </c>
      <c r="L192" s="44"/>
      <c r="M192" s="44">
        <f>SUM(M175:M191)</f>
        <v>220368.53006999995</v>
      </c>
      <c r="N192" s="44"/>
      <c r="O192" s="44">
        <f>SUM(O175:O191)</f>
        <v>4424.25</v>
      </c>
      <c r="P192" s="44"/>
      <c r="Q192" s="44">
        <f>SUM(Q175:Q191)</f>
        <v>3539.4</v>
      </c>
      <c r="R192" s="44"/>
      <c r="S192" s="44">
        <f>SUM(S175:S191)</f>
        <v>0</v>
      </c>
      <c r="T192" s="44"/>
      <c r="U192" s="44">
        <f>SUM(U175:U191)</f>
        <v>5309.1</v>
      </c>
      <c r="V192" s="44"/>
      <c r="W192" s="44">
        <f>SUM(W175:W191)</f>
        <v>0</v>
      </c>
      <c r="X192" s="44">
        <f>SUM(X175:X191)</f>
        <v>233641.28006999995</v>
      </c>
      <c r="Y192" s="44">
        <f>SUM(Y175:Y191)</f>
        <v>2437326.5807699999</v>
      </c>
      <c r="Z192" s="44"/>
      <c r="AA192" s="44">
        <f>SUM(AA175:AA191)</f>
        <v>2437326.5807699999</v>
      </c>
      <c r="AB192" s="48">
        <f>SUM(AB175:AB191)</f>
        <v>11.5</v>
      </c>
      <c r="AC192" s="83">
        <f>SUM(AC175:AC191)</f>
        <v>1860388.2764999999</v>
      </c>
    </row>
    <row r="193" spans="1:29" s="26" customFormat="1" ht="18" customHeight="1">
      <c r="A193" s="287" t="s">
        <v>32</v>
      </c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9"/>
    </row>
    <row r="194" spans="1:29" s="26" customFormat="1" ht="18" customHeight="1">
      <c r="A194" s="28">
        <v>1</v>
      </c>
      <c r="B194" s="29" t="s">
        <v>33</v>
      </c>
      <c r="C194" s="30">
        <v>5</v>
      </c>
      <c r="D194" s="30"/>
      <c r="E194" s="32"/>
      <c r="F194" s="30">
        <v>17697</v>
      </c>
      <c r="G194" s="30">
        <v>2.93</v>
      </c>
      <c r="H194" s="38">
        <v>1</v>
      </c>
      <c r="I194" s="32">
        <f>F194*G194*H194</f>
        <v>51852.210000000006</v>
      </c>
      <c r="J194" s="34">
        <v>1.71</v>
      </c>
      <c r="K194" s="49">
        <f t="shared" ref="K194:K204" si="84">I194*J194</f>
        <v>88667.279100000014</v>
      </c>
      <c r="L194" s="32">
        <v>10</v>
      </c>
      <c r="M194" s="32">
        <f>K194*L194/100</f>
        <v>8866.7279100000014</v>
      </c>
      <c r="N194" s="30"/>
      <c r="O194" s="32"/>
      <c r="P194" s="30"/>
      <c r="Q194" s="30"/>
      <c r="R194" s="30"/>
      <c r="S194" s="30"/>
      <c r="T194" s="30"/>
      <c r="U194" s="30"/>
      <c r="V194" s="30"/>
      <c r="W194" s="30"/>
      <c r="X194" s="32">
        <f t="shared" ref="X194:X204" si="85">M194+O194+Q194+S194+U194+W194</f>
        <v>8866.7279100000014</v>
      </c>
      <c r="Y194" s="32">
        <f>K194+X194</f>
        <v>97534.007010000016</v>
      </c>
      <c r="Z194" s="34">
        <v>1.1499999999999999</v>
      </c>
      <c r="AA194" s="32">
        <f>Y194*Z194</f>
        <v>112164.10806150001</v>
      </c>
      <c r="AB194" s="39">
        <v>1</v>
      </c>
      <c r="AC194" s="40">
        <f>K194*AB194</f>
        <v>88667.279100000014</v>
      </c>
    </row>
    <row r="195" spans="1:29" s="26" customFormat="1" ht="18" customHeight="1">
      <c r="A195" s="28">
        <v>2</v>
      </c>
      <c r="B195" s="29" t="s">
        <v>570</v>
      </c>
      <c r="C195" s="30">
        <v>4</v>
      </c>
      <c r="D195" s="34"/>
      <c r="E195" s="32"/>
      <c r="F195" s="30">
        <v>17697</v>
      </c>
      <c r="G195" s="34">
        <v>2.9</v>
      </c>
      <c r="H195" s="33">
        <v>0.25</v>
      </c>
      <c r="I195" s="32">
        <f t="shared" ref="I195:I202" si="86">F195*G195*H195</f>
        <v>12830.324999999999</v>
      </c>
      <c r="J195" s="34">
        <v>1.71</v>
      </c>
      <c r="K195" s="49">
        <f t="shared" si="84"/>
        <v>21939.855749999999</v>
      </c>
      <c r="L195" s="32">
        <v>10</v>
      </c>
      <c r="M195" s="32">
        <f>K195*L195/100</f>
        <v>2193.9855750000002</v>
      </c>
      <c r="N195" s="30"/>
      <c r="O195" s="32"/>
      <c r="P195" s="30"/>
      <c r="Q195" s="30"/>
      <c r="R195" s="30"/>
      <c r="S195" s="30"/>
      <c r="T195" s="30"/>
      <c r="U195" s="30"/>
      <c r="V195" s="30"/>
      <c r="W195" s="30"/>
      <c r="X195" s="32">
        <f t="shared" si="85"/>
        <v>2193.9855750000002</v>
      </c>
      <c r="Y195" s="32">
        <f>K195+X195</f>
        <v>24133.841324999998</v>
      </c>
      <c r="Z195" s="32">
        <v>1</v>
      </c>
      <c r="AA195" s="32">
        <f>Y195*Z195</f>
        <v>24133.841324999998</v>
      </c>
      <c r="AB195" s="39"/>
      <c r="AC195" s="40"/>
    </row>
    <row r="196" spans="1:29" s="26" customFormat="1" ht="18" customHeight="1">
      <c r="A196" s="28">
        <v>3</v>
      </c>
      <c r="B196" s="29" t="s">
        <v>231</v>
      </c>
      <c r="C196" s="30">
        <v>4</v>
      </c>
      <c r="D196" s="34"/>
      <c r="E196" s="32"/>
      <c r="F196" s="30">
        <v>17697</v>
      </c>
      <c r="G196" s="34">
        <v>2.9</v>
      </c>
      <c r="H196" s="38">
        <v>1</v>
      </c>
      <c r="I196" s="32">
        <f t="shared" si="86"/>
        <v>51321.299999999996</v>
      </c>
      <c r="J196" s="34">
        <v>1.71</v>
      </c>
      <c r="K196" s="49">
        <f>I196*J196</f>
        <v>87759.422999999995</v>
      </c>
      <c r="L196" s="32">
        <v>10</v>
      </c>
      <c r="M196" s="32">
        <f t="shared" ref="M196:M202" si="87">K196*L196/100</f>
        <v>8775.9423000000006</v>
      </c>
      <c r="N196" s="30"/>
      <c r="O196" s="32"/>
      <c r="P196" s="30"/>
      <c r="Q196" s="32"/>
      <c r="R196" s="30"/>
      <c r="S196" s="30"/>
      <c r="T196" s="76">
        <v>30</v>
      </c>
      <c r="U196" s="32">
        <f t="shared" ref="U196:U202" si="88">(F196*H196)*T196/100</f>
        <v>5309.1</v>
      </c>
      <c r="V196" s="76"/>
      <c r="W196" s="32"/>
      <c r="X196" s="32">
        <f>M196+O196+Q196+S196+U196+W196</f>
        <v>14085.042300000001</v>
      </c>
      <c r="Y196" s="32">
        <f t="shared" ref="Y196:Y202" si="89">K196+X196</f>
        <v>101844.4653</v>
      </c>
      <c r="Z196" s="34">
        <v>1.1499999999999999</v>
      </c>
      <c r="AA196" s="32">
        <f t="shared" ref="AA196:AA202" si="90">Y196*Z196</f>
        <v>117121.13509499999</v>
      </c>
      <c r="AB196" s="39">
        <v>1</v>
      </c>
      <c r="AC196" s="40">
        <f t="shared" ref="AC196:AC201" si="91">K196*AB196</f>
        <v>87759.422999999995</v>
      </c>
    </row>
    <row r="197" spans="1:29" s="26" customFormat="1" ht="18" customHeight="1">
      <c r="A197" s="28">
        <v>4</v>
      </c>
      <c r="B197" s="29" t="s">
        <v>231</v>
      </c>
      <c r="C197" s="30">
        <v>4</v>
      </c>
      <c r="D197" s="34"/>
      <c r="E197" s="32"/>
      <c r="F197" s="30">
        <v>17697</v>
      </c>
      <c r="G197" s="34">
        <v>2.9</v>
      </c>
      <c r="H197" s="38">
        <v>1</v>
      </c>
      <c r="I197" s="32">
        <f t="shared" si="86"/>
        <v>51321.299999999996</v>
      </c>
      <c r="J197" s="34">
        <v>1.71</v>
      </c>
      <c r="K197" s="49">
        <f>I197*J197</f>
        <v>87759.422999999995</v>
      </c>
      <c r="L197" s="32">
        <v>10</v>
      </c>
      <c r="M197" s="32">
        <f t="shared" si="87"/>
        <v>8775.9423000000006</v>
      </c>
      <c r="N197" s="30"/>
      <c r="O197" s="32"/>
      <c r="P197" s="30"/>
      <c r="Q197" s="32"/>
      <c r="R197" s="30"/>
      <c r="S197" s="30"/>
      <c r="T197" s="76">
        <v>30</v>
      </c>
      <c r="U197" s="32">
        <f t="shared" si="88"/>
        <v>5309.1</v>
      </c>
      <c r="V197" s="76"/>
      <c r="W197" s="32"/>
      <c r="X197" s="32">
        <f>M197+O197+Q197+S197+U197+W197</f>
        <v>14085.042300000001</v>
      </c>
      <c r="Y197" s="32">
        <f t="shared" si="89"/>
        <v>101844.4653</v>
      </c>
      <c r="Z197" s="34">
        <v>1.1499999999999999</v>
      </c>
      <c r="AA197" s="32">
        <f t="shared" si="90"/>
        <v>117121.13509499999</v>
      </c>
      <c r="AB197" s="39">
        <v>1</v>
      </c>
      <c r="AC197" s="40">
        <f t="shared" si="91"/>
        <v>87759.422999999995</v>
      </c>
    </row>
    <row r="198" spans="1:29" s="26" customFormat="1" ht="18" customHeight="1">
      <c r="A198" s="28">
        <v>5</v>
      </c>
      <c r="B198" s="29" t="s">
        <v>231</v>
      </c>
      <c r="C198" s="30">
        <v>4</v>
      </c>
      <c r="D198" s="30"/>
      <c r="E198" s="32"/>
      <c r="F198" s="30">
        <v>17697</v>
      </c>
      <c r="G198" s="34">
        <v>2.9</v>
      </c>
      <c r="H198" s="38">
        <v>1</v>
      </c>
      <c r="I198" s="32">
        <f t="shared" si="86"/>
        <v>51321.299999999996</v>
      </c>
      <c r="J198" s="34">
        <v>1.71</v>
      </c>
      <c r="K198" s="49">
        <f>I198*J198</f>
        <v>87759.422999999995</v>
      </c>
      <c r="L198" s="32">
        <v>10</v>
      </c>
      <c r="M198" s="32">
        <f t="shared" si="87"/>
        <v>8775.9423000000006</v>
      </c>
      <c r="N198" s="30"/>
      <c r="O198" s="32"/>
      <c r="P198" s="30"/>
      <c r="Q198" s="32"/>
      <c r="R198" s="30"/>
      <c r="S198" s="30"/>
      <c r="T198" s="76">
        <v>30</v>
      </c>
      <c r="U198" s="32">
        <f t="shared" si="88"/>
        <v>5309.1</v>
      </c>
      <c r="V198" s="76"/>
      <c r="W198" s="32"/>
      <c r="X198" s="32">
        <f>M198+O198+Q198+S198+U198+W198</f>
        <v>14085.042300000001</v>
      </c>
      <c r="Y198" s="32">
        <f t="shared" si="89"/>
        <v>101844.4653</v>
      </c>
      <c r="Z198" s="34">
        <v>1.1499999999999999</v>
      </c>
      <c r="AA198" s="32">
        <f t="shared" si="90"/>
        <v>117121.13509499999</v>
      </c>
      <c r="AB198" s="39">
        <v>1</v>
      </c>
      <c r="AC198" s="40">
        <f t="shared" si="91"/>
        <v>87759.422999999995</v>
      </c>
    </row>
    <row r="199" spans="1:29" s="26" customFormat="1" ht="18" customHeight="1">
      <c r="A199" s="28">
        <v>6</v>
      </c>
      <c r="B199" s="29" t="s">
        <v>231</v>
      </c>
      <c r="C199" s="30">
        <v>4</v>
      </c>
      <c r="D199" s="30"/>
      <c r="E199" s="32"/>
      <c r="F199" s="30">
        <v>17697</v>
      </c>
      <c r="G199" s="34">
        <v>2.9</v>
      </c>
      <c r="H199" s="38">
        <v>1</v>
      </c>
      <c r="I199" s="32">
        <f t="shared" si="86"/>
        <v>51321.299999999996</v>
      </c>
      <c r="J199" s="34">
        <v>1.71</v>
      </c>
      <c r="K199" s="49">
        <f>I199*J199</f>
        <v>87759.422999999995</v>
      </c>
      <c r="L199" s="32">
        <v>10</v>
      </c>
      <c r="M199" s="32">
        <f t="shared" si="87"/>
        <v>8775.9423000000006</v>
      </c>
      <c r="N199" s="30"/>
      <c r="O199" s="32"/>
      <c r="P199" s="30"/>
      <c r="Q199" s="32"/>
      <c r="R199" s="30"/>
      <c r="S199" s="30"/>
      <c r="T199" s="76">
        <v>30</v>
      </c>
      <c r="U199" s="32">
        <f t="shared" si="88"/>
        <v>5309.1</v>
      </c>
      <c r="V199" s="76"/>
      <c r="W199" s="32"/>
      <c r="X199" s="32">
        <f>M199+O199+Q199+S199+U199+W199</f>
        <v>14085.042300000001</v>
      </c>
      <c r="Y199" s="32">
        <f t="shared" si="89"/>
        <v>101844.4653</v>
      </c>
      <c r="Z199" s="34">
        <v>1.1499999999999999</v>
      </c>
      <c r="AA199" s="32">
        <f t="shared" si="90"/>
        <v>117121.13509499999</v>
      </c>
      <c r="AB199" s="39">
        <v>1</v>
      </c>
      <c r="AC199" s="40">
        <f t="shared" si="91"/>
        <v>87759.422999999995</v>
      </c>
    </row>
    <row r="200" spans="1:29" s="26" customFormat="1" ht="18" customHeight="1">
      <c r="A200" s="28">
        <v>7</v>
      </c>
      <c r="B200" s="29" t="s">
        <v>231</v>
      </c>
      <c r="C200" s="30">
        <v>4</v>
      </c>
      <c r="D200" s="30"/>
      <c r="E200" s="32"/>
      <c r="F200" s="30">
        <v>17697</v>
      </c>
      <c r="G200" s="34">
        <v>2.9</v>
      </c>
      <c r="H200" s="38">
        <v>1</v>
      </c>
      <c r="I200" s="32">
        <f t="shared" si="86"/>
        <v>51321.299999999996</v>
      </c>
      <c r="J200" s="34">
        <v>1.71</v>
      </c>
      <c r="K200" s="49">
        <f>I200*J200</f>
        <v>87759.422999999995</v>
      </c>
      <c r="L200" s="32">
        <v>10</v>
      </c>
      <c r="M200" s="32">
        <f t="shared" si="87"/>
        <v>8775.9423000000006</v>
      </c>
      <c r="N200" s="30"/>
      <c r="O200" s="32"/>
      <c r="P200" s="30"/>
      <c r="Q200" s="32"/>
      <c r="R200" s="30"/>
      <c r="S200" s="30"/>
      <c r="T200" s="76">
        <v>30</v>
      </c>
      <c r="U200" s="32">
        <f t="shared" si="88"/>
        <v>5309.1</v>
      </c>
      <c r="V200" s="76"/>
      <c r="W200" s="32"/>
      <c r="X200" s="32">
        <f>M200+O200+Q200+S200+U200+W200</f>
        <v>14085.042300000001</v>
      </c>
      <c r="Y200" s="32">
        <f t="shared" si="89"/>
        <v>101844.4653</v>
      </c>
      <c r="Z200" s="34">
        <v>1.1499999999999999</v>
      </c>
      <c r="AA200" s="32">
        <f t="shared" si="90"/>
        <v>117121.13509499999</v>
      </c>
      <c r="AB200" s="39">
        <v>1</v>
      </c>
      <c r="AC200" s="40">
        <f t="shared" si="91"/>
        <v>87759.422999999995</v>
      </c>
    </row>
    <row r="201" spans="1:29" s="26" customFormat="1" ht="18" customHeight="1">
      <c r="A201" s="28">
        <v>8</v>
      </c>
      <c r="B201" s="29" t="s">
        <v>231</v>
      </c>
      <c r="C201" s="30">
        <v>4</v>
      </c>
      <c r="D201" s="30"/>
      <c r="E201" s="32"/>
      <c r="F201" s="30">
        <v>17697</v>
      </c>
      <c r="G201" s="34">
        <v>2.9</v>
      </c>
      <c r="H201" s="38">
        <v>1</v>
      </c>
      <c r="I201" s="32">
        <f t="shared" si="86"/>
        <v>51321.299999999996</v>
      </c>
      <c r="J201" s="34">
        <v>1.71</v>
      </c>
      <c r="K201" s="49">
        <f t="shared" si="84"/>
        <v>87759.422999999995</v>
      </c>
      <c r="L201" s="32">
        <v>10</v>
      </c>
      <c r="M201" s="32">
        <f t="shared" si="87"/>
        <v>8775.9423000000006</v>
      </c>
      <c r="N201" s="30"/>
      <c r="O201" s="32"/>
      <c r="P201" s="30"/>
      <c r="Q201" s="32"/>
      <c r="R201" s="30"/>
      <c r="S201" s="30"/>
      <c r="T201" s="76">
        <v>30</v>
      </c>
      <c r="U201" s="32">
        <f t="shared" si="88"/>
        <v>5309.1</v>
      </c>
      <c r="V201" s="76"/>
      <c r="W201" s="32"/>
      <c r="X201" s="32">
        <f t="shared" si="85"/>
        <v>14085.042300000001</v>
      </c>
      <c r="Y201" s="32">
        <f t="shared" si="89"/>
        <v>101844.4653</v>
      </c>
      <c r="Z201" s="34">
        <v>1.1499999999999999</v>
      </c>
      <c r="AA201" s="32">
        <f t="shared" si="90"/>
        <v>117121.13509499999</v>
      </c>
      <c r="AB201" s="39">
        <v>1</v>
      </c>
      <c r="AC201" s="40">
        <f t="shared" si="91"/>
        <v>87759.422999999995</v>
      </c>
    </row>
    <row r="202" spans="1:29" s="26" customFormat="1" ht="18" customHeight="1">
      <c r="A202" s="28">
        <v>9</v>
      </c>
      <c r="B202" s="29" t="s">
        <v>231</v>
      </c>
      <c r="C202" s="30">
        <v>4</v>
      </c>
      <c r="D202" s="34"/>
      <c r="E202" s="32"/>
      <c r="F202" s="30">
        <v>17697</v>
      </c>
      <c r="G202" s="34">
        <v>2.9</v>
      </c>
      <c r="H202" s="38">
        <v>1</v>
      </c>
      <c r="I202" s="32">
        <f t="shared" si="86"/>
        <v>51321.299999999996</v>
      </c>
      <c r="J202" s="34">
        <v>1.71</v>
      </c>
      <c r="K202" s="49">
        <f>I202*J202</f>
        <v>87759.422999999995</v>
      </c>
      <c r="L202" s="32">
        <v>10</v>
      </c>
      <c r="M202" s="32">
        <f t="shared" si="87"/>
        <v>8775.9423000000006</v>
      </c>
      <c r="N202" s="30"/>
      <c r="O202" s="32"/>
      <c r="P202" s="30"/>
      <c r="Q202" s="32"/>
      <c r="R202" s="30"/>
      <c r="S202" s="30"/>
      <c r="T202" s="76">
        <v>30</v>
      </c>
      <c r="U202" s="32">
        <f t="shared" si="88"/>
        <v>5309.1</v>
      </c>
      <c r="V202" s="76"/>
      <c r="W202" s="32"/>
      <c r="X202" s="32">
        <f>M202+O202+Q202+S202+U202+W202</f>
        <v>14085.042300000001</v>
      </c>
      <c r="Y202" s="32">
        <f t="shared" si="89"/>
        <v>101844.4653</v>
      </c>
      <c r="Z202" s="34">
        <v>1.1499999999999999</v>
      </c>
      <c r="AA202" s="32">
        <f t="shared" si="90"/>
        <v>117121.13509499999</v>
      </c>
      <c r="AB202" s="39">
        <v>1</v>
      </c>
      <c r="AC202" s="40">
        <f t="shared" ref="AC202:AC204" si="92">K202*AB202</f>
        <v>87759.422999999995</v>
      </c>
    </row>
    <row r="203" spans="1:29" s="26" customFormat="1" ht="18" customHeight="1">
      <c r="A203" s="28">
        <v>10</v>
      </c>
      <c r="B203" s="29" t="s">
        <v>231</v>
      </c>
      <c r="C203" s="30">
        <v>4</v>
      </c>
      <c r="D203" s="34"/>
      <c r="E203" s="32"/>
      <c r="F203" s="30">
        <v>17697</v>
      </c>
      <c r="G203" s="34">
        <v>2.9</v>
      </c>
      <c r="H203" s="38">
        <v>1</v>
      </c>
      <c r="I203" s="32">
        <f>F203*G203*H203</f>
        <v>51321.299999999996</v>
      </c>
      <c r="J203" s="34">
        <v>1.71</v>
      </c>
      <c r="K203" s="49">
        <f t="shared" si="84"/>
        <v>87759.422999999995</v>
      </c>
      <c r="L203" s="32">
        <v>10</v>
      </c>
      <c r="M203" s="32">
        <f>K203*L203/100</f>
        <v>8775.9423000000006</v>
      </c>
      <c r="N203" s="30"/>
      <c r="O203" s="32"/>
      <c r="P203" s="30"/>
      <c r="Q203" s="32"/>
      <c r="R203" s="30"/>
      <c r="S203" s="30"/>
      <c r="T203" s="76">
        <v>30</v>
      </c>
      <c r="U203" s="32">
        <f>(F203*H203)*T203/100</f>
        <v>5309.1</v>
      </c>
      <c r="V203" s="76"/>
      <c r="W203" s="32"/>
      <c r="X203" s="32">
        <f t="shared" si="85"/>
        <v>14085.042300000001</v>
      </c>
      <c r="Y203" s="32">
        <f>K203+X203</f>
        <v>101844.4653</v>
      </c>
      <c r="Z203" s="34">
        <v>1.1499999999999999</v>
      </c>
      <c r="AA203" s="32">
        <f>Y203*Z203</f>
        <v>117121.13509499999</v>
      </c>
      <c r="AB203" s="39">
        <v>1</v>
      </c>
      <c r="AC203" s="40">
        <f t="shared" si="92"/>
        <v>87759.422999999995</v>
      </c>
    </row>
    <row r="204" spans="1:29" s="26" customFormat="1" ht="18" customHeight="1">
      <c r="A204" s="28">
        <v>11</v>
      </c>
      <c r="B204" s="29" t="s">
        <v>496</v>
      </c>
      <c r="C204" s="30">
        <v>4</v>
      </c>
      <c r="D204" s="30"/>
      <c r="E204" s="32"/>
      <c r="F204" s="30">
        <v>17697</v>
      </c>
      <c r="G204" s="34">
        <v>2.9</v>
      </c>
      <c r="H204" s="33">
        <v>0.75</v>
      </c>
      <c r="I204" s="32">
        <f>F204*G204*H204</f>
        <v>38490.974999999999</v>
      </c>
      <c r="J204" s="34">
        <v>1.71</v>
      </c>
      <c r="K204" s="49">
        <f t="shared" si="84"/>
        <v>65819.567249999993</v>
      </c>
      <c r="L204" s="32">
        <v>10</v>
      </c>
      <c r="M204" s="32">
        <f>K204*L204/100</f>
        <v>6581.9567249999991</v>
      </c>
      <c r="N204" s="30"/>
      <c r="O204" s="32"/>
      <c r="P204" s="30"/>
      <c r="Q204" s="32"/>
      <c r="R204" s="30"/>
      <c r="S204" s="30"/>
      <c r="T204" s="76">
        <v>30</v>
      </c>
      <c r="U204" s="32">
        <f>(F204*H204)*T204/100</f>
        <v>3981.8249999999998</v>
      </c>
      <c r="V204" s="76"/>
      <c r="W204" s="32"/>
      <c r="X204" s="32">
        <f t="shared" si="85"/>
        <v>10563.781724999999</v>
      </c>
      <c r="Y204" s="32">
        <f>K204+X204</f>
        <v>76383.348974999986</v>
      </c>
      <c r="Z204" s="34">
        <v>1.1499999999999999</v>
      </c>
      <c r="AA204" s="32">
        <f>Y204*Z204</f>
        <v>87840.851321249982</v>
      </c>
      <c r="AB204" s="39">
        <v>1</v>
      </c>
      <c r="AC204" s="40">
        <f t="shared" si="92"/>
        <v>65819.567249999993</v>
      </c>
    </row>
    <row r="205" spans="1:29" s="26" customFormat="1" ht="18" customHeight="1">
      <c r="A205" s="28"/>
      <c r="B205" s="41" t="s">
        <v>22</v>
      </c>
      <c r="C205" s="42"/>
      <c r="D205" s="27"/>
      <c r="E205" s="32"/>
      <c r="F205" s="42"/>
      <c r="G205" s="42"/>
      <c r="H205" s="48">
        <f>SUM(H194:H204)</f>
        <v>10</v>
      </c>
      <c r="I205" s="44">
        <f>SUM(I194:I204)</f>
        <v>513743.90999999992</v>
      </c>
      <c r="J205" s="45"/>
      <c r="K205" s="44">
        <f>SUM(K194:K204)</f>
        <v>878502.08609999984</v>
      </c>
      <c r="L205" s="45"/>
      <c r="M205" s="44">
        <f>SUM(M194:M204)</f>
        <v>87850.208610000001</v>
      </c>
      <c r="N205" s="30"/>
      <c r="O205" s="44">
        <f>SUM(O194:O204)</f>
        <v>0</v>
      </c>
      <c r="P205" s="30"/>
      <c r="Q205" s="44">
        <f>SUM(Q194:Q204)</f>
        <v>0</v>
      </c>
      <c r="R205" s="30"/>
      <c r="S205" s="44">
        <f>SUM(S194:S204)</f>
        <v>0</v>
      </c>
      <c r="T205" s="45"/>
      <c r="U205" s="44">
        <f>SUM(U194:U204)</f>
        <v>46454.624999999993</v>
      </c>
      <c r="V205" s="45"/>
      <c r="W205" s="44">
        <f>SUM(W194:W204)</f>
        <v>0</v>
      </c>
      <c r="X205" s="44">
        <f>SUM(X194:X204)</f>
        <v>134304.83361</v>
      </c>
      <c r="Y205" s="44">
        <f>SUM(Y194:Y204)</f>
        <v>1012806.9197100002</v>
      </c>
      <c r="Z205" s="45"/>
      <c r="AA205" s="45">
        <f>SUM(AA194:AA204)</f>
        <v>1161107.8814677501</v>
      </c>
      <c r="AB205" s="48">
        <f>SUM(AB194:AB204)</f>
        <v>10</v>
      </c>
      <c r="AC205" s="83">
        <f>SUM(AC194:AC204)</f>
        <v>856562.23034999985</v>
      </c>
    </row>
    <row r="206" spans="1:29" s="26" customFormat="1" ht="18" customHeight="1">
      <c r="A206" s="28"/>
      <c r="B206" s="266" t="s">
        <v>141</v>
      </c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7"/>
    </row>
    <row r="207" spans="1:29" s="25" customFormat="1" ht="18" customHeight="1">
      <c r="A207" s="69">
        <v>1</v>
      </c>
      <c r="B207" s="29" t="s">
        <v>298</v>
      </c>
      <c r="C207" s="30" t="s">
        <v>257</v>
      </c>
      <c r="D207" s="32">
        <v>7</v>
      </c>
      <c r="E207" s="32"/>
      <c r="F207" s="32">
        <v>17697</v>
      </c>
      <c r="G207" s="34">
        <v>3.53</v>
      </c>
      <c r="H207" s="33">
        <v>0.25</v>
      </c>
      <c r="I207" s="32">
        <f>F207*G207*H207</f>
        <v>15617.602499999999</v>
      </c>
      <c r="J207" s="34">
        <v>1.71</v>
      </c>
      <c r="K207" s="49">
        <f>I207*J207</f>
        <v>26706.100274999997</v>
      </c>
      <c r="L207" s="32">
        <v>10</v>
      </c>
      <c r="M207" s="32">
        <f>K207*L207/100</f>
        <v>2670.6100274999999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>
        <f>M207+O207+Q207+S207+U207+W207</f>
        <v>2670.6100274999999</v>
      </c>
      <c r="Y207" s="32">
        <f>K207+X207</f>
        <v>29376.710302499996</v>
      </c>
      <c r="Z207" s="34">
        <v>1.1499999999999999</v>
      </c>
      <c r="AA207" s="32">
        <f>Y207*Z207</f>
        <v>33783.216847874995</v>
      </c>
      <c r="AB207" s="39"/>
      <c r="AC207" s="40"/>
    </row>
    <row r="208" spans="1:29" s="26" customFormat="1" ht="18" customHeight="1">
      <c r="A208" s="28"/>
      <c r="B208" s="41" t="s">
        <v>22</v>
      </c>
      <c r="C208" s="42"/>
      <c r="D208" s="27"/>
      <c r="E208" s="32"/>
      <c r="F208" s="42"/>
      <c r="G208" s="42"/>
      <c r="H208" s="79">
        <f>SUM(H207:H207)</f>
        <v>0.25</v>
      </c>
      <c r="I208" s="73">
        <f>SUM(I207:I207)</f>
        <v>15617.602499999999</v>
      </c>
      <c r="J208" s="73"/>
      <c r="K208" s="73">
        <f>SUM(K207:K207)</f>
        <v>26706.100274999997</v>
      </c>
      <c r="L208" s="73"/>
      <c r="M208" s="73">
        <f>SUM(M207:M207)</f>
        <v>2670.6100274999999</v>
      </c>
      <c r="N208" s="73"/>
      <c r="O208" s="73">
        <f>SUM(O207:O207)</f>
        <v>0</v>
      </c>
      <c r="P208" s="73"/>
      <c r="Q208" s="73">
        <f>SUM(Q207:Q207)</f>
        <v>0</v>
      </c>
      <c r="R208" s="73"/>
      <c r="S208" s="73">
        <f>SUM(S207:S207)</f>
        <v>0</v>
      </c>
      <c r="T208" s="73"/>
      <c r="U208" s="73">
        <f>SUM(U207:U207)</f>
        <v>0</v>
      </c>
      <c r="V208" s="73"/>
      <c r="W208" s="73">
        <f>SUM(W207:W207)</f>
        <v>0</v>
      </c>
      <c r="X208" s="73">
        <f>SUM(X207:X207)</f>
        <v>2670.6100274999999</v>
      </c>
      <c r="Y208" s="73">
        <f>SUM(Y207:Y207)</f>
        <v>29376.710302499996</v>
      </c>
      <c r="Z208" s="73"/>
      <c r="AA208" s="73">
        <f>SUM(AA207)</f>
        <v>33783.216847874995</v>
      </c>
      <c r="AB208" s="70">
        <f>SUM(AB207:AB207)</f>
        <v>0</v>
      </c>
      <c r="AC208" s="82">
        <f>SUM(AC207:AC207)</f>
        <v>0</v>
      </c>
    </row>
    <row r="209" spans="1:29" s="26" customFormat="1" ht="18" customHeight="1">
      <c r="A209" s="28"/>
      <c r="B209" s="65" t="s">
        <v>299</v>
      </c>
      <c r="C209" s="42"/>
      <c r="D209" s="42"/>
      <c r="E209" s="66"/>
      <c r="F209" s="67"/>
      <c r="G209" s="67"/>
      <c r="H209" s="27">
        <f>H173+H192+H205+H208</f>
        <v>27.75</v>
      </c>
      <c r="I209" s="73">
        <f>I173+I192+I205+I208</f>
        <v>1809739.4624999999</v>
      </c>
      <c r="J209" s="45"/>
      <c r="K209" s="73">
        <f>K173+K192+K205+K208</f>
        <v>4267015.251974999</v>
      </c>
      <c r="L209" s="45"/>
      <c r="M209" s="73">
        <f>M173+M192+M205+M208</f>
        <v>426701.52519749996</v>
      </c>
      <c r="N209" s="45"/>
      <c r="O209" s="73">
        <f>O173+O192+O205+O208</f>
        <v>13272.75</v>
      </c>
      <c r="P209" s="45"/>
      <c r="Q209" s="73">
        <f>Q173+Q192+Q205+Q208</f>
        <v>3539.4</v>
      </c>
      <c r="R209" s="45"/>
      <c r="S209" s="73">
        <f>S173+S192+S205+S208</f>
        <v>0</v>
      </c>
      <c r="T209" s="45"/>
      <c r="U209" s="73">
        <f>U173+U192+U205+U208</f>
        <v>51763.724999999991</v>
      </c>
      <c r="V209" s="45"/>
      <c r="W209" s="73">
        <f>W173+W192+W205+W208</f>
        <v>0</v>
      </c>
      <c r="X209" s="73">
        <f>X173+X192+X205+X208</f>
        <v>495277.40019749996</v>
      </c>
      <c r="Y209" s="73">
        <f>Y173+Y192+Y205+Y208</f>
        <v>4762292.6521725003</v>
      </c>
      <c r="Z209" s="45"/>
      <c r="AA209" s="73">
        <f>AA173+AA192+AA205+AA208</f>
        <v>4979778.6793976249</v>
      </c>
      <c r="AB209" s="79">
        <f>AB173+AB192+AB205+AB208</f>
        <v>24.5</v>
      </c>
      <c r="AC209" s="82">
        <f>AC173+AC192+AC205+AC208</f>
        <v>3597570.9238499999</v>
      </c>
    </row>
    <row r="210" spans="1:29" s="139" customFormat="1" ht="18" customHeight="1">
      <c r="A210" s="287" t="s">
        <v>142</v>
      </c>
      <c r="B210" s="288"/>
      <c r="C210" s="288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9"/>
    </row>
    <row r="211" spans="1:29" s="26" customFormat="1" ht="18" customHeight="1">
      <c r="A211" s="28"/>
      <c r="B211" s="266" t="s">
        <v>143</v>
      </c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7"/>
    </row>
    <row r="212" spans="1:29" s="26" customFormat="1" ht="18" customHeight="1">
      <c r="A212" s="28">
        <v>1</v>
      </c>
      <c r="B212" s="29" t="s">
        <v>144</v>
      </c>
      <c r="C212" s="30" t="s">
        <v>21</v>
      </c>
      <c r="D212" s="31">
        <v>7</v>
      </c>
      <c r="E212" s="32"/>
      <c r="F212" s="30">
        <v>17697</v>
      </c>
      <c r="G212" s="34">
        <v>4.3499999999999996</v>
      </c>
      <c r="H212" s="38">
        <v>0.5</v>
      </c>
      <c r="I212" s="32">
        <f>F212*G212*H212</f>
        <v>38490.974999999999</v>
      </c>
      <c r="J212" s="34">
        <v>3.42</v>
      </c>
      <c r="K212" s="32">
        <f>I212*J212</f>
        <v>131639.13449999999</v>
      </c>
      <c r="L212" s="32">
        <v>10</v>
      </c>
      <c r="M212" s="32">
        <f>K212*L212/100</f>
        <v>13163.913449999998</v>
      </c>
      <c r="N212" s="32"/>
      <c r="O212" s="34"/>
      <c r="P212" s="34"/>
      <c r="Q212" s="34"/>
      <c r="R212" s="34"/>
      <c r="S212" s="30"/>
      <c r="T212" s="30"/>
      <c r="U212" s="30"/>
      <c r="V212" s="30"/>
      <c r="W212" s="30"/>
      <c r="X212" s="32">
        <f>M212+O212+Q212+S212+U212+W212</f>
        <v>13163.913449999998</v>
      </c>
      <c r="Y212" s="32">
        <f>K212+X212</f>
        <v>144803.04794999998</v>
      </c>
      <c r="Z212" s="30"/>
      <c r="AA212" s="32">
        <f>Y212</f>
        <v>144803.04794999998</v>
      </c>
      <c r="AB212" s="39">
        <v>1</v>
      </c>
      <c r="AC212" s="40">
        <f>K212*AB212</f>
        <v>131639.13449999999</v>
      </c>
    </row>
    <row r="213" spans="1:29" s="26" customFormat="1" ht="18" customHeight="1">
      <c r="A213" s="28">
        <v>2</v>
      </c>
      <c r="B213" s="29" t="s">
        <v>144</v>
      </c>
      <c r="C213" s="30" t="s">
        <v>21</v>
      </c>
      <c r="D213" s="30">
        <v>4.3</v>
      </c>
      <c r="E213" s="32"/>
      <c r="F213" s="30">
        <v>17697</v>
      </c>
      <c r="G213" s="30">
        <v>4.26</v>
      </c>
      <c r="H213" s="38">
        <v>1</v>
      </c>
      <c r="I213" s="32">
        <f>F213*G213*H213</f>
        <v>75389.22</v>
      </c>
      <c r="J213" s="34">
        <v>3.42</v>
      </c>
      <c r="K213" s="32">
        <f>I213*J213</f>
        <v>257831.1324</v>
      </c>
      <c r="L213" s="32">
        <v>10</v>
      </c>
      <c r="M213" s="32">
        <f>K213*L213/100</f>
        <v>25783.113239999999</v>
      </c>
      <c r="N213" s="32"/>
      <c r="O213" s="34"/>
      <c r="P213" s="34"/>
      <c r="Q213" s="34"/>
      <c r="R213" s="34"/>
      <c r="S213" s="30"/>
      <c r="T213" s="30"/>
      <c r="U213" s="30"/>
      <c r="V213" s="30"/>
      <c r="W213" s="30"/>
      <c r="X213" s="32">
        <f>M213+O213+Q213+S213+U213+W213</f>
        <v>25783.113239999999</v>
      </c>
      <c r="Y213" s="32">
        <f>K213+X213</f>
        <v>283614.24563999998</v>
      </c>
      <c r="Z213" s="30"/>
      <c r="AA213" s="32">
        <f>Y213</f>
        <v>283614.24563999998</v>
      </c>
      <c r="AB213" s="39">
        <v>1</v>
      </c>
      <c r="AC213" s="40">
        <f>K213*AB213</f>
        <v>257831.1324</v>
      </c>
    </row>
    <row r="214" spans="1:29" s="26" customFormat="1" ht="18" customHeight="1">
      <c r="A214" s="28">
        <v>2</v>
      </c>
      <c r="B214" s="29" t="s">
        <v>144</v>
      </c>
      <c r="C214" s="30" t="s">
        <v>21</v>
      </c>
      <c r="D214" s="30">
        <v>4.3</v>
      </c>
      <c r="E214" s="32"/>
      <c r="F214" s="30">
        <v>17697</v>
      </c>
      <c r="G214" s="30">
        <v>4.26</v>
      </c>
      <c r="H214" s="38">
        <v>0.5</v>
      </c>
      <c r="I214" s="32">
        <f>F214*G214*H214</f>
        <v>37694.61</v>
      </c>
      <c r="J214" s="34">
        <v>3.42</v>
      </c>
      <c r="K214" s="32">
        <f>I214*J214</f>
        <v>128915.5662</v>
      </c>
      <c r="L214" s="32">
        <v>10</v>
      </c>
      <c r="M214" s="32">
        <f>K214*L214/100</f>
        <v>12891.556619999999</v>
      </c>
      <c r="N214" s="32"/>
      <c r="O214" s="34"/>
      <c r="P214" s="34"/>
      <c r="Q214" s="34"/>
      <c r="R214" s="34"/>
      <c r="S214" s="30"/>
      <c r="T214" s="30"/>
      <c r="U214" s="30"/>
      <c r="V214" s="30"/>
      <c r="W214" s="30"/>
      <c r="X214" s="32">
        <f>M214+O214+Q214+S214+U214+W214</f>
        <v>12891.556619999999</v>
      </c>
      <c r="Y214" s="32">
        <f>K214+X214</f>
        <v>141807.12281999999</v>
      </c>
      <c r="Z214" s="30"/>
      <c r="AA214" s="32">
        <f>Y214</f>
        <v>141807.12281999999</v>
      </c>
      <c r="AB214" s="39"/>
      <c r="AC214" s="40"/>
    </row>
    <row r="215" spans="1:29" s="26" customFormat="1" ht="18" customHeight="1">
      <c r="A215" s="28"/>
      <c r="B215" s="41" t="s">
        <v>22</v>
      </c>
      <c r="C215" s="42"/>
      <c r="D215" s="27"/>
      <c r="E215" s="32"/>
      <c r="F215" s="42"/>
      <c r="G215" s="42"/>
      <c r="H215" s="48">
        <f>SUM(H212:H214)</f>
        <v>2</v>
      </c>
      <c r="I215" s="44">
        <f>SUM(I212:I214)</f>
        <v>151574.80499999999</v>
      </c>
      <c r="J215" s="45"/>
      <c r="K215" s="44">
        <f>SUM(K212:K214)</f>
        <v>518385.83309999999</v>
      </c>
      <c r="L215" s="45"/>
      <c r="M215" s="44">
        <f>SUM(M212:M214)</f>
        <v>51838.583310000002</v>
      </c>
      <c r="N215" s="45"/>
      <c r="O215" s="44">
        <f>SUM(O212:O214)</f>
        <v>0</v>
      </c>
      <c r="P215" s="45"/>
      <c r="Q215" s="44">
        <f>SUM(Q212:Q214)</f>
        <v>0</v>
      </c>
      <c r="R215" s="45"/>
      <c r="S215" s="44">
        <f>SUM(S212:S214)</f>
        <v>0</v>
      </c>
      <c r="T215" s="45"/>
      <c r="U215" s="44">
        <f>SUM(U212:U214)</f>
        <v>0</v>
      </c>
      <c r="V215" s="45"/>
      <c r="W215" s="44">
        <f>SUM(W212:W214)</f>
        <v>0</v>
      </c>
      <c r="X215" s="73">
        <f>SUM(X212:X214)</f>
        <v>51838.583310000002</v>
      </c>
      <c r="Y215" s="73">
        <f>SUM(Y212:Y214)</f>
        <v>570224.41640999995</v>
      </c>
      <c r="Z215" s="73"/>
      <c r="AA215" s="73">
        <f>SUM(AA212:AA214)</f>
        <v>570224.41640999995</v>
      </c>
      <c r="AB215" s="73">
        <f>SUM(AB212:AB214)</f>
        <v>2</v>
      </c>
      <c r="AC215" s="82">
        <f>SUM(AC212:AC214)</f>
        <v>389470.26689999999</v>
      </c>
    </row>
    <row r="216" spans="1:29" s="26" customFormat="1" ht="18" customHeight="1">
      <c r="A216" s="28"/>
      <c r="B216" s="266" t="s">
        <v>23</v>
      </c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7"/>
    </row>
    <row r="217" spans="1:29" s="26" customFormat="1" ht="18" customHeight="1">
      <c r="A217" s="28">
        <v>1</v>
      </c>
      <c r="B217" s="29" t="s">
        <v>230</v>
      </c>
      <c r="C217" s="30" t="s">
        <v>31</v>
      </c>
      <c r="D217" s="31">
        <v>4</v>
      </c>
      <c r="E217" s="32"/>
      <c r="F217" s="30">
        <v>17697</v>
      </c>
      <c r="G217" s="30">
        <v>3.45</v>
      </c>
      <c r="H217" s="38">
        <v>1</v>
      </c>
      <c r="I217" s="32">
        <f>F217*G217*H217</f>
        <v>61054.65</v>
      </c>
      <c r="J217" s="34">
        <v>2.34</v>
      </c>
      <c r="K217" s="32">
        <f>I217*J217</f>
        <v>142867.88099999999</v>
      </c>
      <c r="L217" s="32">
        <v>10</v>
      </c>
      <c r="M217" s="32">
        <f>K217*L217/100</f>
        <v>14286.7881</v>
      </c>
      <c r="N217" s="32"/>
      <c r="O217" s="35"/>
      <c r="P217" s="32"/>
      <c r="Q217" s="32"/>
      <c r="R217" s="35"/>
      <c r="S217" s="35"/>
      <c r="T217" s="35"/>
      <c r="U217" s="35"/>
      <c r="V217" s="35"/>
      <c r="W217" s="35"/>
      <c r="X217" s="32">
        <f>M217+O217+Q217+S217+U217+W217</f>
        <v>14286.7881</v>
      </c>
      <c r="Y217" s="32">
        <f>K217+X217</f>
        <v>157154.6691</v>
      </c>
      <c r="Z217" s="30"/>
      <c r="AA217" s="32">
        <f>Y217</f>
        <v>157154.6691</v>
      </c>
      <c r="AB217" s="39">
        <v>1</v>
      </c>
      <c r="AC217" s="40">
        <f>K217*AB217</f>
        <v>142867.88099999999</v>
      </c>
    </row>
    <row r="218" spans="1:29" s="26" customFormat="1" ht="18" customHeight="1">
      <c r="A218" s="28">
        <v>2</v>
      </c>
      <c r="B218" s="29" t="s">
        <v>230</v>
      </c>
      <c r="C218" s="30" t="s">
        <v>31</v>
      </c>
      <c r="D218" s="31" t="s">
        <v>20</v>
      </c>
      <c r="E218" s="32"/>
      <c r="F218" s="30">
        <v>17697</v>
      </c>
      <c r="G218" s="30">
        <v>3.73</v>
      </c>
      <c r="H218" s="38">
        <v>1</v>
      </c>
      <c r="I218" s="32">
        <f>F218*G218*H218</f>
        <v>66009.81</v>
      </c>
      <c r="J218" s="34">
        <v>2.34</v>
      </c>
      <c r="K218" s="32">
        <f>I218*J218</f>
        <v>154462.95539999998</v>
      </c>
      <c r="L218" s="32">
        <v>10</v>
      </c>
      <c r="M218" s="32">
        <f>K218*L218/100</f>
        <v>15446.295539999997</v>
      </c>
      <c r="N218" s="32"/>
      <c r="O218" s="35"/>
      <c r="P218" s="32"/>
      <c r="Q218" s="32"/>
      <c r="R218" s="32"/>
      <c r="S218" s="32"/>
      <c r="T218" s="32"/>
      <c r="U218" s="32"/>
      <c r="V218" s="32"/>
      <c r="W218" s="32"/>
      <c r="X218" s="32">
        <f>M218+O218+Q218+S218+U218+W218</f>
        <v>15446.295539999997</v>
      </c>
      <c r="Y218" s="32">
        <f>K218+X218</f>
        <v>169909.25093999997</v>
      </c>
      <c r="Z218" s="30"/>
      <c r="AA218" s="32">
        <f>Y218</f>
        <v>169909.25093999997</v>
      </c>
      <c r="AB218" s="39">
        <v>1</v>
      </c>
      <c r="AC218" s="40">
        <f>K218*AB218</f>
        <v>154462.95539999998</v>
      </c>
    </row>
    <row r="219" spans="1:29" s="26" customFormat="1" ht="18" customHeight="1">
      <c r="A219" s="28"/>
      <c r="B219" s="41" t="s">
        <v>22</v>
      </c>
      <c r="C219" s="42"/>
      <c r="D219" s="27"/>
      <c r="E219" s="32"/>
      <c r="F219" s="42"/>
      <c r="G219" s="42"/>
      <c r="H219" s="70">
        <f>SUM(H217:H218)</f>
        <v>2</v>
      </c>
      <c r="I219" s="73">
        <f>SUM(I217:I218)</f>
        <v>127064.45999999999</v>
      </c>
      <c r="J219" s="45"/>
      <c r="K219" s="73">
        <f>SUM(K217:K218)</f>
        <v>297330.83639999997</v>
      </c>
      <c r="L219" s="45"/>
      <c r="M219" s="73">
        <f>SUM(M217:M218)</f>
        <v>29733.083639999997</v>
      </c>
      <c r="N219" s="45"/>
      <c r="O219" s="73">
        <f>SUM(O217:O218)</f>
        <v>0</v>
      </c>
      <c r="P219" s="45"/>
      <c r="Q219" s="73">
        <f>SUM(Q217:Q218)</f>
        <v>0</v>
      </c>
      <c r="R219" s="45"/>
      <c r="S219" s="73">
        <f>SUM(S217:S218)</f>
        <v>0</v>
      </c>
      <c r="T219" s="45"/>
      <c r="U219" s="73">
        <f>SUM(U217:U218)</f>
        <v>0</v>
      </c>
      <c r="V219" s="45"/>
      <c r="W219" s="73">
        <f>SUM(W217:W218)</f>
        <v>0</v>
      </c>
      <c r="X219" s="73">
        <f>SUM(X217:X218)</f>
        <v>29733.083639999997</v>
      </c>
      <c r="Y219" s="73">
        <f>SUM(Y217:Y218)</f>
        <v>327063.92004</v>
      </c>
      <c r="Z219" s="73"/>
      <c r="AA219" s="73">
        <f>SUM(AA217:AA218)</f>
        <v>327063.92004</v>
      </c>
      <c r="AB219" s="73">
        <f>SUM(AB217:AB218)</f>
        <v>2</v>
      </c>
      <c r="AC219" s="82">
        <f>SUM(AC217:AC218)</f>
        <v>297330.83639999997</v>
      </c>
    </row>
    <row r="220" spans="1:29" s="26" customFormat="1" ht="18" customHeight="1">
      <c r="A220" s="28"/>
      <c r="B220" s="266" t="s">
        <v>32</v>
      </c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7"/>
    </row>
    <row r="221" spans="1:29" s="26" customFormat="1" ht="18" customHeight="1">
      <c r="A221" s="28">
        <v>1</v>
      </c>
      <c r="B221" s="29" t="s">
        <v>387</v>
      </c>
      <c r="C221" s="30">
        <v>4</v>
      </c>
      <c r="D221" s="30"/>
      <c r="E221" s="32"/>
      <c r="F221" s="30">
        <v>17697</v>
      </c>
      <c r="G221" s="34">
        <v>2.9</v>
      </c>
      <c r="H221" s="38">
        <v>1</v>
      </c>
      <c r="I221" s="32">
        <f>F221*G221*H221</f>
        <v>51321.299999999996</v>
      </c>
      <c r="J221" s="34">
        <v>1.71</v>
      </c>
      <c r="K221" s="49">
        <f>I221*J221</f>
        <v>87759.422999999995</v>
      </c>
      <c r="L221" s="32">
        <v>10</v>
      </c>
      <c r="M221" s="32">
        <f>K221*L221/100</f>
        <v>8775.9423000000006</v>
      </c>
      <c r="N221" s="30"/>
      <c r="O221" s="32"/>
      <c r="P221" s="30"/>
      <c r="Q221" s="32"/>
      <c r="R221" s="35"/>
      <c r="S221" s="32"/>
      <c r="T221" s="76">
        <v>30</v>
      </c>
      <c r="U221" s="32">
        <f>(F221*H221)*T221/100</f>
        <v>5309.1</v>
      </c>
      <c r="V221" s="76"/>
      <c r="W221" s="32"/>
      <c r="X221" s="32">
        <f>M221+O221+Q221+S221+U221+W221</f>
        <v>14085.042300000001</v>
      </c>
      <c r="Y221" s="32">
        <f>K221+X221</f>
        <v>101844.4653</v>
      </c>
      <c r="Z221" s="34">
        <v>1.1499999999999999</v>
      </c>
      <c r="AA221" s="32">
        <f>Y221*Z221</f>
        <v>117121.13509499999</v>
      </c>
      <c r="AB221" s="39">
        <v>1</v>
      </c>
      <c r="AC221" s="40">
        <f>K221*AB221</f>
        <v>87759.422999999995</v>
      </c>
    </row>
    <row r="222" spans="1:29" s="26" customFormat="1" ht="18" customHeight="1">
      <c r="A222" s="28"/>
      <c r="B222" s="41" t="s">
        <v>22</v>
      </c>
      <c r="C222" s="42"/>
      <c r="D222" s="27"/>
      <c r="E222" s="32"/>
      <c r="F222" s="42"/>
      <c r="G222" s="42"/>
      <c r="H222" s="70">
        <f>SUM(H221:H221)</f>
        <v>1</v>
      </c>
      <c r="I222" s="73">
        <f>SUM(I221:I221)</f>
        <v>51321.299999999996</v>
      </c>
      <c r="J222" s="45"/>
      <c r="K222" s="73">
        <f>SUM(K221:K221)</f>
        <v>87759.422999999995</v>
      </c>
      <c r="L222" s="45"/>
      <c r="M222" s="73">
        <f>SUM(M221:M221)</f>
        <v>8775.9423000000006</v>
      </c>
      <c r="N222" s="45"/>
      <c r="O222" s="73">
        <f>SUM(O221)</f>
        <v>0</v>
      </c>
      <c r="P222" s="45"/>
      <c r="Q222" s="73">
        <f>SUM(Q221:Q221)</f>
        <v>0</v>
      </c>
      <c r="R222" s="45"/>
      <c r="S222" s="73">
        <f>SUM(S221)</f>
        <v>0</v>
      </c>
      <c r="T222" s="32"/>
      <c r="U222" s="73">
        <f>SUM(U221)</f>
        <v>5309.1</v>
      </c>
      <c r="V222" s="32"/>
      <c r="W222" s="73">
        <f>SUM(W221)</f>
        <v>0</v>
      </c>
      <c r="X222" s="73">
        <f>SUM(X221:X221)</f>
        <v>14085.042300000001</v>
      </c>
      <c r="Y222" s="73">
        <f>SUM(Y221:Y221)</f>
        <v>101844.4653</v>
      </c>
      <c r="Z222" s="73"/>
      <c r="AA222" s="73">
        <f>SUM(AA221)</f>
        <v>117121.13509499999</v>
      </c>
      <c r="AB222" s="70">
        <f>SUM(AB221:AB221)</f>
        <v>1</v>
      </c>
      <c r="AC222" s="82">
        <f>SUM(AC221:AC221)</f>
        <v>87759.422999999995</v>
      </c>
    </row>
    <row r="223" spans="1:29" s="26" customFormat="1" ht="18" customHeight="1" thickBot="1">
      <c r="A223" s="28"/>
      <c r="B223" s="65" t="s">
        <v>300</v>
      </c>
      <c r="C223" s="30"/>
      <c r="D223" s="31"/>
      <c r="E223" s="32"/>
      <c r="F223" s="30"/>
      <c r="G223" s="30"/>
      <c r="H223" s="70">
        <f>H215+H219+H222</f>
        <v>5</v>
      </c>
      <c r="I223" s="73">
        <f>I215+I219+I222</f>
        <v>329960.565</v>
      </c>
      <c r="J223" s="45"/>
      <c r="K223" s="73">
        <f>K215+K219+K222</f>
        <v>903476.09249999991</v>
      </c>
      <c r="L223" s="45"/>
      <c r="M223" s="73">
        <f>M215+M219+M222</f>
        <v>90347.609249999994</v>
      </c>
      <c r="N223" s="32"/>
      <c r="O223" s="73">
        <f>O215+O219+O222</f>
        <v>0</v>
      </c>
      <c r="P223" s="32"/>
      <c r="Q223" s="73">
        <f>Q215+Q219+Q222</f>
        <v>0</v>
      </c>
      <c r="R223" s="32"/>
      <c r="S223" s="73">
        <f>S215+S219+S222</f>
        <v>0</v>
      </c>
      <c r="T223" s="32"/>
      <c r="U223" s="73">
        <f>U215+U219+U222</f>
        <v>5309.1</v>
      </c>
      <c r="V223" s="32"/>
      <c r="W223" s="73">
        <f>W215+W219+W222</f>
        <v>0</v>
      </c>
      <c r="X223" s="73">
        <f>X215+X219+X222</f>
        <v>95656.70925</v>
      </c>
      <c r="Y223" s="73">
        <f>Y215+Y219+Y222</f>
        <v>999132.80174999998</v>
      </c>
      <c r="Z223" s="73"/>
      <c r="AA223" s="73">
        <f>AA215+AA219+AA222</f>
        <v>1014409.471545</v>
      </c>
      <c r="AB223" s="70">
        <f>AB215+AB219+AB222</f>
        <v>5</v>
      </c>
      <c r="AC223" s="82">
        <f>AC215+AC219+AC222</f>
        <v>774560.52629999991</v>
      </c>
    </row>
    <row r="224" spans="1:29" s="26" customFormat="1" ht="18" customHeight="1">
      <c r="A224" s="172"/>
      <c r="B224" s="299" t="s">
        <v>301</v>
      </c>
      <c r="C224" s="300"/>
      <c r="D224" s="300"/>
      <c r="E224" s="300"/>
      <c r="F224" s="300"/>
      <c r="G224" s="300"/>
      <c r="H224" s="106">
        <f>H225+H226+H227+H228</f>
        <v>128</v>
      </c>
      <c r="I224" s="107">
        <f>I225+I226+I227+I228</f>
        <v>8412224.7074999996</v>
      </c>
      <c r="J224" s="107"/>
      <c r="K224" s="107">
        <f>K225+K226+K227+K228</f>
        <v>20440810.128599998</v>
      </c>
      <c r="L224" s="107"/>
      <c r="M224" s="107">
        <f>M225+M226+M227+M228</f>
        <v>2084675.8780079999</v>
      </c>
      <c r="N224" s="107"/>
      <c r="O224" s="107">
        <f>O225+O226+O227+O228</f>
        <v>37606.125</v>
      </c>
      <c r="P224" s="107"/>
      <c r="Q224" s="107">
        <f>Q225+Q226+Q227+Q228</f>
        <v>47781.9</v>
      </c>
      <c r="R224" s="107"/>
      <c r="S224" s="107">
        <f>S225+S226+S227+S228</f>
        <v>745486.125</v>
      </c>
      <c r="T224" s="107"/>
      <c r="U224" s="107">
        <f>U225+U226+U227+U228</f>
        <v>234927.67499999996</v>
      </c>
      <c r="V224" s="107"/>
      <c r="W224" s="107">
        <f>W225+W226+W227+W228</f>
        <v>9733.35</v>
      </c>
      <c r="X224" s="107">
        <f>X225+X226+X227+X228</f>
        <v>3160211.0530079999</v>
      </c>
      <c r="Y224" s="107">
        <f>Y225+Y226+Y227+Y228</f>
        <v>23952058.873607997</v>
      </c>
      <c r="Z224" s="107"/>
      <c r="AA224" s="107">
        <f>AA225+AA226+AA227+AA228</f>
        <v>25244724.797497496</v>
      </c>
      <c r="AB224" s="106">
        <f>AB225+AB226+AB227+AB228</f>
        <v>113.25</v>
      </c>
      <c r="AC224" s="173">
        <f>AC225+AC226+AC227+AC228</f>
        <v>16784618.777100001</v>
      </c>
    </row>
    <row r="225" spans="1:29" s="26" customFormat="1" ht="18" customHeight="1">
      <c r="A225" s="174"/>
      <c r="B225" s="301" t="s">
        <v>130</v>
      </c>
      <c r="C225" s="302"/>
      <c r="D225" s="302"/>
      <c r="E225" s="302"/>
      <c r="F225" s="302"/>
      <c r="G225" s="302"/>
      <c r="H225" s="48">
        <f>H21+H53+H81+H125+H148+H173+H215</f>
        <v>24</v>
      </c>
      <c r="I225" s="44">
        <f>I21+I53+I81+I125+I148+I173+I215</f>
        <v>2109880.5825</v>
      </c>
      <c r="J225" s="45"/>
      <c r="K225" s="44">
        <f>K21+K53+K81+K125+K148+K173+K215</f>
        <v>7215791.5921499999</v>
      </c>
      <c r="L225" s="45"/>
      <c r="M225" s="44">
        <f>M21+M53+M81+M125+M148+M173+M215</f>
        <v>721579.15921499999</v>
      </c>
      <c r="N225" s="45"/>
      <c r="O225" s="44">
        <f>O21+O53+O81+O125+O148+O173+O215</f>
        <v>19909.125</v>
      </c>
      <c r="P225" s="45"/>
      <c r="Q225" s="44">
        <f>Q21+Q53+Q81+Q125+Q148+Q173+Q215</f>
        <v>8848.5</v>
      </c>
      <c r="R225" s="45"/>
      <c r="S225" s="44">
        <f>S21+S53+S81+S125+S148+S173+S215</f>
        <v>285364.125</v>
      </c>
      <c r="T225" s="45"/>
      <c r="U225" s="44">
        <f>U21+U53+U81+U125+U148+U173+U215</f>
        <v>0</v>
      </c>
      <c r="V225" s="45"/>
      <c r="W225" s="44">
        <f>W21+W53+W81+W125+W148+W173+W215</f>
        <v>0</v>
      </c>
      <c r="X225" s="44">
        <f>X21+X53+X81+X125+X148+X173+X215</f>
        <v>1035700.9092150001</v>
      </c>
      <c r="Y225" s="44">
        <f>Y21+Y53+Y81+Y125+Y148+Y173+Y215</f>
        <v>8251492.5013649995</v>
      </c>
      <c r="Z225" s="44"/>
      <c r="AA225" s="44">
        <f>AA21+AA53+AA81+AA125+AA148+AA173+AA215</f>
        <v>8528432.3057579976</v>
      </c>
      <c r="AB225" s="43">
        <f>AB21+AB53+AB81+AB125+AB148+AB173+AB215</f>
        <v>14.75</v>
      </c>
      <c r="AC225" s="83">
        <f>AC21+AC53+AC81+AC125+AC148+AC173+AC215</f>
        <v>4297034.2306499993</v>
      </c>
    </row>
    <row r="226" spans="1:29" s="26" customFormat="1" ht="18" customHeight="1">
      <c r="A226" s="174"/>
      <c r="B226" s="301" t="s">
        <v>267</v>
      </c>
      <c r="C226" s="302"/>
      <c r="D226" s="302"/>
      <c r="E226" s="302"/>
      <c r="F226" s="302"/>
      <c r="G226" s="302"/>
      <c r="H226" s="48">
        <f>H30+H63+H97+H135+H155+H192+H219</f>
        <v>53</v>
      </c>
      <c r="I226" s="44">
        <f>I30+I63+I97+I135+I155+I192+I219</f>
        <v>3885730.29</v>
      </c>
      <c r="J226" s="45"/>
      <c r="K226" s="44">
        <f>K30+K63+K97+K135+K155+K192+K219</f>
        <v>9092608.8785999995</v>
      </c>
      <c r="L226" s="45"/>
      <c r="M226" s="44">
        <f>M30+M63+M97+M135+M155+M192+M219</f>
        <v>914751.98380799987</v>
      </c>
      <c r="N226" s="45"/>
      <c r="O226" s="44">
        <f>O30+O63+O97+O135+O155+O192+O219</f>
        <v>17697</v>
      </c>
      <c r="P226" s="45"/>
      <c r="Q226" s="44">
        <f>Q30+Q63+Q97+Q135+Q155+Q192+Q219</f>
        <v>24775.800000000003</v>
      </c>
      <c r="R226" s="45"/>
      <c r="S226" s="44">
        <f>S30+S63+S97+S135+S155+S192+S219</f>
        <v>460122</v>
      </c>
      <c r="T226" s="45"/>
      <c r="U226" s="44">
        <f>U30+U63+U97+U135+U155+U192+U219</f>
        <v>5309.1</v>
      </c>
      <c r="V226" s="45"/>
      <c r="W226" s="44">
        <f>W30+W63+W97+W135+W155+W192+W219</f>
        <v>0</v>
      </c>
      <c r="X226" s="44">
        <f>X30+X63+X97+X135+X155+X192+X219</f>
        <v>1422655.883808</v>
      </c>
      <c r="Y226" s="44">
        <f>Y30+Y63+Y97+Y135+Y155+Y192+Y219</f>
        <v>10515264.762407999</v>
      </c>
      <c r="Z226" s="44"/>
      <c r="AA226" s="44">
        <f>AA30+AA63+AA97+AA135+AA155+AA192+AA219</f>
        <v>10515264.762407999</v>
      </c>
      <c r="AB226" s="43">
        <f>AB30+AB63+AB97+AB135+AB155+AB192+AB219</f>
        <v>48.5</v>
      </c>
      <c r="AC226" s="83">
        <f>AC30+AC63+AC97+AC135+AC155+AC192+AC219</f>
        <v>8118829.6838999996</v>
      </c>
    </row>
    <row r="227" spans="1:29" s="26" customFormat="1" ht="18" customHeight="1">
      <c r="A227" s="174"/>
      <c r="B227" s="301" t="s">
        <v>268</v>
      </c>
      <c r="C227" s="302"/>
      <c r="D227" s="302"/>
      <c r="E227" s="302"/>
      <c r="F227" s="302"/>
      <c r="G227" s="302"/>
      <c r="H227" s="79">
        <f>H40+H69+H114+H143+H162+H205+H222</f>
        <v>46.75</v>
      </c>
      <c r="I227" s="73">
        <f>I40+I69+I114+I143+I162+I205+I222</f>
        <v>2400996.2324999999</v>
      </c>
      <c r="J227" s="45"/>
      <c r="K227" s="73">
        <f>K40+K69+K114+K143+K162+K205+K222</f>
        <v>4105703.5575749995</v>
      </c>
      <c r="L227" s="45"/>
      <c r="M227" s="73">
        <f>M40+M69+M114+M143+M162+M205+M222</f>
        <v>410570.35575750005</v>
      </c>
      <c r="N227" s="45"/>
      <c r="O227" s="73">
        <f>O40+O69+O114+O143+O162+O205+O222</f>
        <v>0</v>
      </c>
      <c r="P227" s="45"/>
      <c r="Q227" s="73">
        <f>Q40+Q69+Q114+Q143+Q162+Q205+Q222</f>
        <v>14157.6</v>
      </c>
      <c r="R227" s="45"/>
      <c r="S227" s="73">
        <f>S40+S69+S114+S143+S162+S205+S222</f>
        <v>0</v>
      </c>
      <c r="T227" s="45"/>
      <c r="U227" s="73">
        <f>U40+U69+U114+U143+U162+U205+U222</f>
        <v>229618.57499999995</v>
      </c>
      <c r="V227" s="45"/>
      <c r="W227" s="73">
        <f>W40+W69+W114+W143+W162+W205+W222</f>
        <v>0</v>
      </c>
      <c r="X227" s="73">
        <f>X40+X69+X114+X143+X162+X205+X222</f>
        <v>654346.53075749998</v>
      </c>
      <c r="Y227" s="73">
        <f>Y40+Y69+Y114+Y143+Y162+Y205+Y222</f>
        <v>4760050.0883325003</v>
      </c>
      <c r="Z227" s="73"/>
      <c r="AA227" s="73">
        <f>AA40+AA69+AA114+AA143+AA162+AA205+AA222</f>
        <v>5613019.7768036257</v>
      </c>
      <c r="AB227" s="79">
        <f>AB40+AB69+AB114+AB143+AB162+AB205+AB222</f>
        <v>46</v>
      </c>
      <c r="AC227" s="82">
        <f>AC40+AC69+AC114+AC143+AC162+AC205+AC222</f>
        <v>4017717.1705499995</v>
      </c>
    </row>
    <row r="228" spans="1:29" s="26" customFormat="1" ht="18" customHeight="1" thickBot="1">
      <c r="A228" s="175"/>
      <c r="B228" s="303" t="s">
        <v>131</v>
      </c>
      <c r="C228" s="304"/>
      <c r="D228" s="304"/>
      <c r="E228" s="304"/>
      <c r="F228" s="304"/>
      <c r="G228" s="304"/>
      <c r="H228" s="99">
        <f>H208+H46</f>
        <v>4.25</v>
      </c>
      <c r="I228" s="93">
        <f>I208</f>
        <v>15617.602499999999</v>
      </c>
      <c r="J228" s="58"/>
      <c r="K228" s="93">
        <f>K208</f>
        <v>26706.100274999997</v>
      </c>
      <c r="L228" s="58"/>
      <c r="M228" s="93">
        <f>M208+M46</f>
        <v>37774.379227500001</v>
      </c>
      <c r="N228" s="102"/>
      <c r="O228" s="93">
        <f>O208+O46</f>
        <v>0</v>
      </c>
      <c r="P228" s="102"/>
      <c r="Q228" s="93">
        <f>Q208+Q46</f>
        <v>0</v>
      </c>
      <c r="R228" s="102"/>
      <c r="S228" s="93">
        <f>S208+S46</f>
        <v>0</v>
      </c>
      <c r="T228" s="102"/>
      <c r="U228" s="93">
        <f>U208+U46</f>
        <v>0</v>
      </c>
      <c r="V228" s="102"/>
      <c r="W228" s="93">
        <f>W208+W46</f>
        <v>9733.35</v>
      </c>
      <c r="X228" s="93">
        <f>X208+X46</f>
        <v>47507.7292275</v>
      </c>
      <c r="Y228" s="93">
        <f>Y208+Y46</f>
        <v>425251.52150249999</v>
      </c>
      <c r="Z228" s="93"/>
      <c r="AA228" s="93">
        <f>AA208+AA46</f>
        <v>588007.95252787496</v>
      </c>
      <c r="AB228" s="99">
        <f>AB208+AB46</f>
        <v>4</v>
      </c>
      <c r="AC228" s="94">
        <f>AC208+AC46</f>
        <v>351037.69199999998</v>
      </c>
    </row>
    <row r="229" spans="1:29" s="26" customFormat="1" ht="15.75">
      <c r="C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</row>
    <row r="230" spans="1:29" s="26" customFormat="1" ht="15.75">
      <c r="C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</row>
    <row r="231" spans="1:29" s="71" customFormat="1" ht="18.75">
      <c r="A231" s="26"/>
      <c r="C231" s="113" t="s">
        <v>224</v>
      </c>
      <c r="H231" s="95"/>
      <c r="I231" s="114" t="s">
        <v>54</v>
      </c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</row>
    <row r="232" spans="1:29" s="71" customFormat="1" ht="18.75">
      <c r="A232" s="26"/>
      <c r="C232" s="113"/>
      <c r="H232" s="95"/>
      <c r="I232" s="114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</row>
    <row r="233" spans="1:29" s="71" customFormat="1" ht="18.75">
      <c r="A233" s="26"/>
      <c r="C233" s="113"/>
      <c r="H233" s="95"/>
      <c r="I233" s="114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</row>
    <row r="234" spans="1:29" s="71" customFormat="1" ht="18.75">
      <c r="A234" s="26"/>
      <c r="C234" s="113" t="s">
        <v>225</v>
      </c>
      <c r="H234" s="95"/>
      <c r="I234" s="114" t="s">
        <v>58</v>
      </c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</row>
    <row r="235" spans="1:29" s="26" customFormat="1" ht="15.75">
      <c r="C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</row>
    <row r="236" spans="1:29" s="26" customFormat="1" ht="15.75">
      <c r="C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</row>
    <row r="237" spans="1:29" s="26" customFormat="1" ht="15.75">
      <c r="C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</row>
    <row r="238" spans="1:29" s="26" customFormat="1" ht="15.75">
      <c r="C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</row>
    <row r="239" spans="1:29" s="26" customFormat="1" ht="15.75">
      <c r="C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</row>
    <row r="240" spans="1:29" s="26" customFormat="1" ht="15.75">
      <c r="C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</row>
    <row r="241" spans="1:29" s="26" customFormat="1" ht="15.75">
      <c r="C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</row>
    <row r="242" spans="1:29" s="26" customFormat="1" ht="15.75">
      <c r="C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</row>
    <row r="243" spans="1:29" s="26" customFormat="1" ht="15.75">
      <c r="C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</row>
    <row r="244" spans="1:29" s="26" customFormat="1" ht="15.75">
      <c r="C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</row>
    <row r="245" spans="1:29" s="26" customFormat="1" ht="15.75">
      <c r="C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</row>
    <row r="246" spans="1:29" s="26" customFormat="1" ht="15.75">
      <c r="C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</row>
    <row r="247" spans="1:29" s="26" customFormat="1" ht="15.75">
      <c r="C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</row>
    <row r="248" spans="1:29" s="26" customFormat="1" ht="15.75">
      <c r="C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</row>
    <row r="249" spans="1:29" s="26" customFormat="1" ht="15.75">
      <c r="C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</row>
    <row r="250" spans="1:29" s="26" customFormat="1" ht="15.75">
      <c r="C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</row>
    <row r="251" spans="1:29" s="26" customFormat="1" ht="15.75">
      <c r="C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</row>
    <row r="252" spans="1:29" s="26" customFormat="1" ht="15.75">
      <c r="C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</row>
    <row r="253" spans="1:29" s="26" customFormat="1" ht="15.75">
      <c r="C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</row>
    <row r="254" spans="1:29">
      <c r="A254" s="6"/>
      <c r="B254" s="6"/>
      <c r="C254" s="2"/>
      <c r="D254" s="6"/>
      <c r="E254" s="6"/>
      <c r="G254" s="6"/>
      <c r="H254" s="2"/>
      <c r="I254" s="2"/>
      <c r="P254" s="2"/>
      <c r="R254" s="2"/>
    </row>
    <row r="255" spans="1:29">
      <c r="A255" s="6"/>
      <c r="B255" s="6"/>
      <c r="C255" s="2"/>
      <c r="D255" s="6"/>
      <c r="E255" s="6"/>
      <c r="G255" s="6"/>
      <c r="H255" s="2"/>
      <c r="I255" s="2"/>
      <c r="P255" s="2"/>
      <c r="R255" s="2"/>
    </row>
    <row r="256" spans="1:29">
      <c r="A256" s="6"/>
      <c r="B256" s="6"/>
      <c r="C256" s="2"/>
      <c r="D256" s="6"/>
      <c r="E256" s="6"/>
      <c r="G256" s="6"/>
      <c r="H256" s="2"/>
      <c r="I256" s="2"/>
      <c r="P256" s="2"/>
      <c r="R256" s="2"/>
    </row>
    <row r="257" spans="1:29">
      <c r="A257" s="6"/>
      <c r="B257" s="6"/>
      <c r="C257" s="2"/>
      <c r="D257" s="6"/>
      <c r="E257" s="6"/>
      <c r="G257" s="6"/>
      <c r="H257" s="2"/>
      <c r="I257" s="2"/>
      <c r="P257" s="2"/>
      <c r="R257" s="2"/>
    </row>
    <row r="258" spans="1:29">
      <c r="A258" s="6"/>
      <c r="B258" s="6"/>
      <c r="C258" s="2"/>
      <c r="D258" s="6"/>
      <c r="E258" s="6"/>
      <c r="G258" s="6"/>
      <c r="H258" s="2"/>
      <c r="I258" s="2"/>
      <c r="P258" s="2"/>
      <c r="R258" s="2"/>
    </row>
    <row r="259" spans="1:29">
      <c r="A259" s="6"/>
      <c r="B259" s="6"/>
      <c r="C259" s="2"/>
      <c r="D259" s="6"/>
      <c r="E259" s="6"/>
      <c r="G259" s="6"/>
      <c r="H259" s="2"/>
      <c r="I259" s="2"/>
      <c r="P259" s="2"/>
      <c r="R259" s="2"/>
    </row>
    <row r="260" spans="1:29">
      <c r="A260" s="6"/>
      <c r="B260" s="6"/>
      <c r="C260" s="2"/>
      <c r="D260" s="6"/>
      <c r="E260" s="6"/>
      <c r="G260" s="6"/>
      <c r="H260" s="2"/>
      <c r="I260" s="2"/>
      <c r="P260" s="2"/>
      <c r="R260" s="2"/>
    </row>
    <row r="261" spans="1:29">
      <c r="A261" s="6"/>
      <c r="B261" s="6"/>
      <c r="C261" s="2"/>
      <c r="D261" s="6"/>
      <c r="E261" s="6"/>
      <c r="G261" s="6"/>
      <c r="H261" s="2"/>
      <c r="I261" s="2"/>
      <c r="P261" s="2"/>
      <c r="R261" s="2"/>
    </row>
    <row r="262" spans="1:29">
      <c r="A262" s="6"/>
      <c r="B262" s="6"/>
      <c r="C262" s="2"/>
      <c r="D262" s="6"/>
      <c r="E262" s="6"/>
      <c r="G262" s="6"/>
      <c r="H262" s="2"/>
      <c r="I262" s="2"/>
      <c r="P262" s="2"/>
      <c r="R262" s="2"/>
    </row>
    <row r="263" spans="1:29">
      <c r="A263" s="6"/>
      <c r="B263" s="6"/>
      <c r="C263" s="2"/>
      <c r="D263" s="6"/>
      <c r="E263" s="6"/>
      <c r="G263" s="6"/>
      <c r="H263" s="2"/>
      <c r="I263" s="2"/>
      <c r="P263" s="2"/>
      <c r="R263" s="2"/>
    </row>
    <row r="264" spans="1:29">
      <c r="A264" s="6"/>
      <c r="B264" s="6"/>
      <c r="C264" s="2"/>
      <c r="D264" s="6"/>
      <c r="E264" s="6"/>
      <c r="G264" s="6"/>
      <c r="H264" s="2"/>
      <c r="I264" s="2"/>
      <c r="P264" s="2"/>
      <c r="R264" s="2"/>
    </row>
    <row r="265" spans="1:29">
      <c r="A265" s="6"/>
      <c r="B265" s="6"/>
      <c r="C265" s="2"/>
      <c r="D265" s="6"/>
      <c r="E265" s="6"/>
      <c r="G265" s="6"/>
      <c r="H265" s="2"/>
      <c r="I265" s="2"/>
      <c r="P265" s="2"/>
      <c r="R265" s="2"/>
      <c r="S265" s="6"/>
      <c r="T265" s="6"/>
      <c r="U265" s="6"/>
      <c r="V265" s="6"/>
      <c r="W265" s="6"/>
      <c r="X265" s="6"/>
      <c r="Y265" s="6"/>
      <c r="AB265" s="6"/>
      <c r="AC265" s="6"/>
    </row>
    <row r="266" spans="1:29">
      <c r="A266" s="6"/>
      <c r="B266" s="6"/>
      <c r="C266" s="2"/>
      <c r="D266" s="6"/>
      <c r="E266" s="6"/>
      <c r="G266" s="6"/>
      <c r="H266" s="2"/>
      <c r="I266" s="2"/>
      <c r="P266" s="2"/>
      <c r="R266" s="2"/>
      <c r="S266" s="6"/>
      <c r="T266" s="6"/>
      <c r="U266" s="6"/>
      <c r="V266" s="6"/>
      <c r="W266" s="6"/>
      <c r="X266" s="6"/>
      <c r="Y266" s="6"/>
      <c r="AB266" s="6"/>
      <c r="AC266" s="6"/>
    </row>
    <row r="267" spans="1:29">
      <c r="A267" s="6"/>
      <c r="B267" s="6"/>
      <c r="C267" s="2"/>
      <c r="D267" s="6"/>
      <c r="E267" s="6"/>
      <c r="G267" s="6"/>
      <c r="H267" s="2"/>
      <c r="I267" s="2"/>
      <c r="P267" s="2"/>
      <c r="R267" s="2"/>
      <c r="S267" s="6"/>
      <c r="T267" s="6"/>
      <c r="U267" s="6"/>
      <c r="V267" s="6"/>
      <c r="W267" s="6"/>
      <c r="X267" s="6"/>
      <c r="Y267" s="6"/>
      <c r="AB267" s="6"/>
      <c r="AC267" s="6"/>
    </row>
    <row r="268" spans="1:29">
      <c r="A268" s="6"/>
      <c r="B268" s="6"/>
      <c r="C268" s="2"/>
      <c r="D268" s="6"/>
      <c r="E268" s="6"/>
      <c r="G268" s="6"/>
      <c r="H268" s="2"/>
      <c r="I268" s="2"/>
      <c r="P268" s="2"/>
      <c r="R268" s="2"/>
      <c r="S268" s="6"/>
      <c r="T268" s="6"/>
      <c r="U268" s="6"/>
      <c r="V268" s="6"/>
      <c r="W268" s="6"/>
      <c r="X268" s="6"/>
      <c r="Y268" s="6"/>
      <c r="AB268" s="6"/>
      <c r="AC268" s="6"/>
    </row>
    <row r="269" spans="1:29">
      <c r="A269" s="6"/>
      <c r="B269" s="6"/>
      <c r="C269" s="2"/>
      <c r="D269" s="6"/>
      <c r="E269" s="6"/>
      <c r="G269" s="6"/>
      <c r="H269" s="2"/>
      <c r="I269" s="2"/>
      <c r="P269" s="2"/>
      <c r="R269" s="2"/>
      <c r="S269" s="6"/>
      <c r="T269" s="6"/>
      <c r="U269" s="6"/>
      <c r="V269" s="6"/>
      <c r="W269" s="6"/>
      <c r="X269" s="6"/>
      <c r="Y269" s="6"/>
      <c r="AB269" s="6"/>
      <c r="AC269" s="6"/>
    </row>
    <row r="270" spans="1:29">
      <c r="A270" s="6"/>
      <c r="B270" s="6"/>
      <c r="C270" s="2"/>
      <c r="D270" s="6"/>
      <c r="E270" s="6"/>
      <c r="G270" s="6"/>
      <c r="H270" s="2"/>
      <c r="I270" s="2"/>
      <c r="P270" s="2"/>
      <c r="R270" s="2"/>
      <c r="S270" s="6"/>
      <c r="T270" s="6"/>
      <c r="U270" s="6"/>
      <c r="V270" s="6"/>
      <c r="W270" s="6"/>
      <c r="X270" s="6"/>
      <c r="Y270" s="6"/>
      <c r="AB270" s="6"/>
      <c r="AC270" s="6"/>
    </row>
    <row r="271" spans="1:29">
      <c r="A271" s="6"/>
      <c r="B271" s="6"/>
      <c r="C271" s="2"/>
      <c r="D271" s="6"/>
      <c r="E271" s="6"/>
      <c r="G271" s="6"/>
      <c r="H271" s="2"/>
      <c r="I271" s="2"/>
      <c r="P271" s="2"/>
      <c r="R271" s="2"/>
      <c r="S271" s="6"/>
      <c r="T271" s="6"/>
      <c r="U271" s="6"/>
      <c r="V271" s="6"/>
      <c r="W271" s="6"/>
      <c r="X271" s="6"/>
      <c r="Y271" s="6"/>
      <c r="AB271" s="6"/>
      <c r="AC271" s="6"/>
    </row>
    <row r="272" spans="1:29">
      <c r="A272" s="6"/>
      <c r="B272" s="6"/>
      <c r="C272" s="2"/>
      <c r="D272" s="6"/>
      <c r="E272" s="6"/>
      <c r="G272" s="6"/>
      <c r="H272" s="2"/>
      <c r="I272" s="2"/>
      <c r="P272" s="2"/>
      <c r="R272" s="2"/>
      <c r="S272" s="6"/>
      <c r="T272" s="6"/>
      <c r="U272" s="6"/>
      <c r="V272" s="6"/>
      <c r="W272" s="6"/>
      <c r="X272" s="6"/>
      <c r="Y272" s="6"/>
      <c r="AB272" s="6"/>
      <c r="AC272" s="6"/>
    </row>
    <row r="273" spans="3:27" s="6" customFormat="1">
      <c r="C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Z273" s="2"/>
      <c r="AA273" s="2"/>
    </row>
    <row r="274" spans="3:27" s="6" customFormat="1">
      <c r="C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Z274" s="2"/>
      <c r="AA274" s="2"/>
    </row>
    <row r="275" spans="3:27" s="6" customFormat="1">
      <c r="C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Z275" s="2"/>
      <c r="AA275" s="2"/>
    </row>
    <row r="276" spans="3:27" s="6" customFormat="1">
      <c r="C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Z276" s="2"/>
      <c r="AA276" s="2"/>
    </row>
    <row r="277" spans="3:27" s="6" customFormat="1">
      <c r="C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Z277" s="2"/>
      <c r="AA277" s="2"/>
    </row>
    <row r="278" spans="3:27" s="6" customFormat="1">
      <c r="C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Z278" s="2"/>
      <c r="AA278" s="2"/>
    </row>
    <row r="279" spans="3:27" s="6" customFormat="1">
      <c r="C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Z279" s="2"/>
      <c r="AA279" s="2"/>
    </row>
    <row r="280" spans="3:27" s="6" customFormat="1">
      <c r="C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Z280" s="2"/>
      <c r="AA280" s="2"/>
    </row>
    <row r="281" spans="3:27" s="6" customFormat="1">
      <c r="C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Z281" s="2"/>
      <c r="AA281" s="2"/>
    </row>
    <row r="282" spans="3:27" s="6" customFormat="1">
      <c r="C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Z282" s="2"/>
      <c r="AA282" s="2"/>
    </row>
    <row r="283" spans="3:27" s="6" customFormat="1">
      <c r="C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Z283" s="2"/>
      <c r="AA283" s="2"/>
    </row>
    <row r="284" spans="3:27" s="6" customFormat="1">
      <c r="C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Z284" s="2"/>
      <c r="AA284" s="2"/>
    </row>
    <row r="285" spans="3:27" s="6" customFormat="1">
      <c r="C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Z285" s="2"/>
      <c r="AA285" s="2"/>
    </row>
    <row r="286" spans="3:27" s="6" customFormat="1">
      <c r="C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Z286" s="2"/>
      <c r="AA286" s="2"/>
    </row>
    <row r="287" spans="3:27" s="6" customFormat="1">
      <c r="C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Z287" s="2"/>
      <c r="AA287" s="2"/>
    </row>
    <row r="288" spans="3:27" s="6" customFormat="1">
      <c r="C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Z288" s="2"/>
      <c r="AA288" s="2"/>
    </row>
    <row r="289" spans="3:27" s="6" customFormat="1">
      <c r="C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Z289" s="2"/>
      <c r="AA289" s="2"/>
    </row>
    <row r="290" spans="3:27" s="6" customFormat="1">
      <c r="C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Z290" s="2"/>
      <c r="AA290" s="2"/>
    </row>
    <row r="291" spans="3:27" s="6" customFormat="1">
      <c r="C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Z291" s="2"/>
      <c r="AA291" s="2"/>
    </row>
    <row r="292" spans="3:27" s="6" customFormat="1">
      <c r="C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Z292" s="2"/>
      <c r="AA292" s="2"/>
    </row>
    <row r="293" spans="3:27" s="6" customFormat="1">
      <c r="C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Z293" s="2"/>
      <c r="AA293" s="2"/>
    </row>
    <row r="294" spans="3:27" s="6" customFormat="1">
      <c r="C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Z294" s="2"/>
      <c r="AA294" s="2"/>
    </row>
    <row r="295" spans="3:27" s="6" customFormat="1">
      <c r="C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Z295" s="2"/>
      <c r="AA295" s="2"/>
    </row>
    <row r="296" spans="3:27" s="6" customFormat="1">
      <c r="C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Z296" s="2"/>
      <c r="AA296" s="2"/>
    </row>
    <row r="297" spans="3:27" s="6" customFormat="1">
      <c r="C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Z297" s="2"/>
      <c r="AA297" s="2"/>
    </row>
    <row r="298" spans="3:27" s="6" customFormat="1">
      <c r="C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Z298" s="2"/>
      <c r="AA298" s="2"/>
    </row>
    <row r="299" spans="3:27" s="6" customFormat="1">
      <c r="C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Z299" s="2"/>
      <c r="AA299" s="2"/>
    </row>
    <row r="300" spans="3:27" s="6" customFormat="1">
      <c r="C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Z300" s="2"/>
      <c r="AA300" s="2"/>
    </row>
    <row r="301" spans="3:27" s="6" customFormat="1">
      <c r="C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Z301" s="2"/>
      <c r="AA301" s="2"/>
    </row>
    <row r="302" spans="3:27" s="6" customFormat="1">
      <c r="C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Z302" s="2"/>
      <c r="AA302" s="2"/>
    </row>
    <row r="303" spans="3:27" s="6" customFormat="1">
      <c r="C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Z303" s="2"/>
      <c r="AA303" s="2"/>
    </row>
    <row r="304" spans="3:27" s="6" customFormat="1">
      <c r="C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Z304" s="2"/>
      <c r="AA304" s="2"/>
    </row>
    <row r="305" spans="3:27" s="6" customFormat="1">
      <c r="C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Z305" s="2"/>
      <c r="AA305" s="2"/>
    </row>
    <row r="306" spans="3:27" s="6" customFormat="1">
      <c r="C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Z306" s="2"/>
      <c r="AA306" s="2"/>
    </row>
    <row r="307" spans="3:27" s="6" customFormat="1">
      <c r="C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Z307" s="2"/>
      <c r="AA307" s="2"/>
    </row>
    <row r="308" spans="3:27" s="6" customFormat="1">
      <c r="C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Z308" s="2"/>
      <c r="AA308" s="2"/>
    </row>
    <row r="309" spans="3:27" s="6" customFormat="1">
      <c r="C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Z309" s="2"/>
      <c r="AA309" s="2"/>
    </row>
    <row r="310" spans="3:27" s="6" customFormat="1">
      <c r="C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Z310" s="2"/>
      <c r="AA310" s="2"/>
    </row>
    <row r="311" spans="3:27" s="6" customFormat="1">
      <c r="C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Z311" s="2"/>
      <c r="AA311" s="2"/>
    </row>
    <row r="312" spans="3:27" s="6" customFormat="1">
      <c r="C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Z312" s="2"/>
      <c r="AA312" s="2"/>
    </row>
    <row r="313" spans="3:27" s="6" customFormat="1">
      <c r="C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Z313" s="2"/>
      <c r="AA313" s="2"/>
    </row>
    <row r="314" spans="3:27" s="6" customFormat="1">
      <c r="C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Z314" s="2"/>
      <c r="AA314" s="2"/>
    </row>
    <row r="315" spans="3:27" s="6" customFormat="1">
      <c r="C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Z315" s="2"/>
      <c r="AA315" s="2"/>
    </row>
    <row r="316" spans="3:27" s="6" customFormat="1">
      <c r="C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Z316" s="2"/>
      <c r="AA316" s="2"/>
    </row>
    <row r="317" spans="3:27" s="6" customFormat="1">
      <c r="C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Z317" s="2"/>
      <c r="AA317" s="2"/>
    </row>
    <row r="318" spans="3:27" s="6" customFormat="1">
      <c r="C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Z318" s="2"/>
      <c r="AA318" s="2"/>
    </row>
    <row r="319" spans="3:27" s="6" customFormat="1">
      <c r="C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Z319" s="2"/>
      <c r="AA319" s="2"/>
    </row>
    <row r="320" spans="3:27" s="6" customFormat="1">
      <c r="C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Z320" s="2"/>
      <c r="AA320" s="2"/>
    </row>
    <row r="321" spans="3:27" s="6" customFormat="1">
      <c r="C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Z321" s="2"/>
      <c r="AA321" s="2"/>
    </row>
    <row r="322" spans="3:27" s="6" customFormat="1">
      <c r="C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Z322" s="2"/>
      <c r="AA322" s="2"/>
    </row>
    <row r="323" spans="3:27" s="6" customFormat="1">
      <c r="C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Z323" s="2"/>
      <c r="AA323" s="2"/>
    </row>
    <row r="324" spans="3:27" s="6" customFormat="1">
      <c r="C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Z324" s="2"/>
      <c r="AA324" s="2"/>
    </row>
    <row r="325" spans="3:27" s="6" customFormat="1">
      <c r="C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Z325" s="2"/>
      <c r="AA325" s="2"/>
    </row>
    <row r="326" spans="3:27" s="6" customFormat="1">
      <c r="C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Z326" s="2"/>
      <c r="AA326" s="2"/>
    </row>
    <row r="327" spans="3:27" s="6" customFormat="1">
      <c r="C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Z327" s="2"/>
      <c r="AA327" s="2"/>
    </row>
    <row r="328" spans="3:27" s="6" customFormat="1">
      <c r="C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Z328" s="2"/>
      <c r="AA328" s="2"/>
    </row>
    <row r="329" spans="3:27" s="6" customFormat="1">
      <c r="C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Z329" s="2"/>
      <c r="AA329" s="2"/>
    </row>
    <row r="330" spans="3:27" s="6" customFormat="1">
      <c r="C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Z330" s="2"/>
      <c r="AA330" s="2"/>
    </row>
    <row r="331" spans="3:27" s="6" customFormat="1">
      <c r="C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Z331" s="2"/>
      <c r="AA331" s="2"/>
    </row>
    <row r="332" spans="3:27" s="6" customFormat="1">
      <c r="C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Z332" s="2"/>
      <c r="AA332" s="2"/>
    </row>
    <row r="333" spans="3:27" s="6" customFormat="1">
      <c r="C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Z333" s="2"/>
      <c r="AA333" s="2"/>
    </row>
    <row r="334" spans="3:27" s="6" customFormat="1">
      <c r="C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Z334" s="2"/>
      <c r="AA334" s="2"/>
    </row>
    <row r="335" spans="3:27" s="6" customFormat="1">
      <c r="C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Z335" s="2"/>
      <c r="AA335" s="2"/>
    </row>
    <row r="336" spans="3:27" s="6" customFormat="1">
      <c r="C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Z336" s="2"/>
      <c r="AA336" s="2"/>
    </row>
    <row r="337" spans="3:27" s="6" customFormat="1">
      <c r="C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Z337" s="2"/>
      <c r="AA337" s="2"/>
    </row>
    <row r="338" spans="3:27" s="6" customFormat="1">
      <c r="C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Z338" s="2"/>
      <c r="AA338" s="2"/>
    </row>
    <row r="339" spans="3:27" s="6" customFormat="1">
      <c r="C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Z339" s="2"/>
      <c r="AA339" s="2"/>
    </row>
    <row r="340" spans="3:27" s="6" customFormat="1">
      <c r="C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Z340" s="2"/>
      <c r="AA340" s="2"/>
    </row>
    <row r="341" spans="3:27" s="6" customFormat="1">
      <c r="C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Z341" s="2"/>
      <c r="AA341" s="2"/>
    </row>
    <row r="342" spans="3:27" s="6" customFormat="1">
      <c r="C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Z342" s="2"/>
      <c r="AA342" s="2"/>
    </row>
    <row r="343" spans="3:27" s="6" customFormat="1">
      <c r="C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Z343" s="2"/>
      <c r="AA343" s="2"/>
    </row>
    <row r="344" spans="3:27" s="6" customFormat="1">
      <c r="C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Z344" s="2"/>
      <c r="AA344" s="2"/>
    </row>
    <row r="345" spans="3:27" s="6" customFormat="1">
      <c r="C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Z345" s="2"/>
      <c r="AA345" s="2"/>
    </row>
    <row r="346" spans="3:27" s="6" customFormat="1">
      <c r="C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Z346" s="2"/>
      <c r="AA346" s="2"/>
    </row>
    <row r="347" spans="3:27" s="6" customFormat="1">
      <c r="C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Z347" s="2"/>
      <c r="AA347" s="2"/>
    </row>
    <row r="348" spans="3:27" s="6" customFormat="1">
      <c r="C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Z348" s="2"/>
      <c r="AA348" s="2"/>
    </row>
    <row r="349" spans="3:27" s="6" customFormat="1">
      <c r="C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Z349" s="2"/>
      <c r="AA349" s="2"/>
    </row>
    <row r="350" spans="3:27" s="6" customFormat="1">
      <c r="C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Z350" s="2"/>
      <c r="AA350" s="2"/>
    </row>
    <row r="351" spans="3:27" s="6" customFormat="1">
      <c r="C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Z351" s="2"/>
      <c r="AA351" s="2"/>
    </row>
    <row r="352" spans="3:27" s="6" customFormat="1">
      <c r="C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Z352" s="2"/>
      <c r="AA352" s="2"/>
    </row>
    <row r="353" spans="3:27" s="6" customFormat="1">
      <c r="C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Z353" s="2"/>
      <c r="AA353" s="2"/>
    </row>
    <row r="354" spans="3:27" s="6" customFormat="1">
      <c r="C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Z354" s="2"/>
      <c r="AA354" s="2"/>
    </row>
  </sheetData>
  <mergeCells count="65">
    <mergeCell ref="A210:AC210"/>
    <mergeCell ref="B211:AC211"/>
    <mergeCell ref="B216:AC216"/>
    <mergeCell ref="B220:AC220"/>
    <mergeCell ref="AA6:AA8"/>
    <mergeCell ref="I7:I8"/>
    <mergeCell ref="T7:U7"/>
    <mergeCell ref="H5:H8"/>
    <mergeCell ref="J5:AA5"/>
    <mergeCell ref="P7:Q7"/>
    <mergeCell ref="R7:S7"/>
    <mergeCell ref="A145:AC145"/>
    <mergeCell ref="A146:AC146"/>
    <mergeCell ref="A149:AC149"/>
    <mergeCell ref="AB5:AC6"/>
    <mergeCell ref="A22:AC22"/>
    <mergeCell ref="A3:AC3"/>
    <mergeCell ref="A5:A8"/>
    <mergeCell ref="B5:B8"/>
    <mergeCell ref="C5:C8"/>
    <mergeCell ref="D5:D8"/>
    <mergeCell ref="E5:E8"/>
    <mergeCell ref="F5:F8"/>
    <mergeCell ref="G5:G8"/>
    <mergeCell ref="I6:K6"/>
    <mergeCell ref="L6:X6"/>
    <mergeCell ref="Y6:Y8"/>
    <mergeCell ref="Z6:Z8"/>
    <mergeCell ref="K7:K8"/>
    <mergeCell ref="L7:M7"/>
    <mergeCell ref="N7:O7"/>
    <mergeCell ref="A31:AC31"/>
    <mergeCell ref="B48:AC48"/>
    <mergeCell ref="A49:AC49"/>
    <mergeCell ref="J7:J8"/>
    <mergeCell ref="A64:AC64"/>
    <mergeCell ref="X7:X8"/>
    <mergeCell ref="AB7:AB8"/>
    <mergeCell ref="AC7:AC8"/>
    <mergeCell ref="A10:AC10"/>
    <mergeCell ref="A11:AC11"/>
    <mergeCell ref="A12:AC12"/>
    <mergeCell ref="V7:W7"/>
    <mergeCell ref="A41:AC41"/>
    <mergeCell ref="A98:AC98"/>
    <mergeCell ref="A116:AC116"/>
    <mergeCell ref="A117:AC117"/>
    <mergeCell ref="A126:AC126"/>
    <mergeCell ref="A136:AC136"/>
    <mergeCell ref="X1:AC1"/>
    <mergeCell ref="B225:G225"/>
    <mergeCell ref="B226:G226"/>
    <mergeCell ref="B227:G227"/>
    <mergeCell ref="B228:G228"/>
    <mergeCell ref="A164:AC164"/>
    <mergeCell ref="A165:AC165"/>
    <mergeCell ref="A174:AC174"/>
    <mergeCell ref="A193:AC193"/>
    <mergeCell ref="B206:AC206"/>
    <mergeCell ref="B224:G224"/>
    <mergeCell ref="A54:AC54"/>
    <mergeCell ref="A156:AC156"/>
    <mergeCell ref="A71:AC71"/>
    <mergeCell ref="A72:AC72"/>
    <mergeCell ref="A82:AC82"/>
  </mergeCells>
  <phoneticPr fontId="22" type="noConversion"/>
  <pageMargins left="0.19685039370078741" right="0.19685039370078741" top="0.98425196850393704" bottom="0.59055118110236227" header="0.31496062992125984" footer="0.31496062992125984"/>
  <pageSetup paperSize="9" scale="45" orientation="landscape" r:id="rId1"/>
  <rowBreaks count="1" manualBreakCount="1">
    <brk id="174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S649"/>
  <sheetViews>
    <sheetView zoomScale="70" zoomScaleNormal="70" zoomScaleSheetLayoutView="70" workbookViewId="0">
      <selection activeCell="K24" sqref="K24"/>
    </sheetView>
  </sheetViews>
  <sheetFormatPr defaultColWidth="9.140625" defaultRowHeight="12.75"/>
  <cols>
    <col min="1" max="1" width="4.140625" style="2" customWidth="1"/>
    <col min="2" max="2" width="32.42578125" style="3" customWidth="1"/>
    <col min="3" max="3" width="10.140625" style="4" customWidth="1"/>
    <col min="4" max="4" width="8.5703125" style="2" customWidth="1"/>
    <col min="5" max="5" width="5.5703125" style="5" customWidth="1"/>
    <col min="6" max="6" width="8.7109375" style="6" customWidth="1"/>
    <col min="7" max="7" width="7" style="3" customWidth="1"/>
    <col min="8" max="8" width="11.42578125" style="7" customWidth="1"/>
    <col min="9" max="9" width="14" style="7" customWidth="1"/>
    <col min="10" max="10" width="11.140625" style="2" customWidth="1"/>
    <col min="11" max="11" width="15.42578125" style="2" customWidth="1"/>
    <col min="12" max="12" width="5.85546875" style="2" customWidth="1"/>
    <col min="13" max="13" width="14" style="2" customWidth="1"/>
    <col min="14" max="14" width="5" style="2" customWidth="1"/>
    <col min="15" max="15" width="9.42578125" style="2" customWidth="1"/>
    <col min="16" max="16" width="5.85546875" style="4" customWidth="1"/>
    <col min="17" max="17" width="11.140625" style="2" customWidth="1"/>
    <col min="18" max="18" width="5.85546875" style="4" customWidth="1"/>
    <col min="19" max="19" width="12.42578125" style="2" customWidth="1"/>
    <col min="20" max="20" width="5.7109375" style="2" customWidth="1"/>
    <col min="21" max="21" width="9.140625" style="2" customWidth="1"/>
    <col min="22" max="22" width="5.7109375" style="2" customWidth="1"/>
    <col min="23" max="23" width="9.140625" style="2" customWidth="1"/>
    <col min="24" max="24" width="15.85546875" style="2" customWidth="1"/>
    <col min="25" max="25" width="15.42578125" style="2" customWidth="1"/>
    <col min="26" max="26" width="11.5703125" style="2" customWidth="1"/>
    <col min="27" max="27" width="13.42578125" style="2" customWidth="1"/>
    <col min="28" max="28" width="9.5703125" style="2" customWidth="1"/>
    <col min="29" max="29" width="16" style="2" customWidth="1"/>
    <col min="30" max="16384" width="9.140625" style="6"/>
  </cols>
  <sheetData>
    <row r="1" spans="1:71" ht="70.5" customHeight="1">
      <c r="X1" s="256" t="s">
        <v>590</v>
      </c>
      <c r="Y1" s="256"/>
      <c r="Z1" s="256"/>
      <c r="AA1" s="256"/>
      <c r="AB1" s="256"/>
      <c r="AC1" s="256"/>
    </row>
    <row r="2" spans="1:71" ht="13.5" customHeight="1">
      <c r="H2" s="4"/>
      <c r="I2" s="4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71" ht="24.75" customHeight="1">
      <c r="A3" s="285" t="s">
        <v>575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</row>
    <row r="4" spans="1:71" ht="15" thickBot="1">
      <c r="B4" s="14"/>
      <c r="G4" s="14"/>
      <c r="N4" s="15"/>
      <c r="O4" s="15"/>
    </row>
    <row r="5" spans="1:71" ht="15.75" customHeight="1">
      <c r="A5" s="244" t="s">
        <v>0</v>
      </c>
      <c r="B5" s="247" t="s">
        <v>1</v>
      </c>
      <c r="C5" s="250" t="s">
        <v>553</v>
      </c>
      <c r="D5" s="247" t="s">
        <v>504</v>
      </c>
      <c r="E5" s="253" t="s">
        <v>554</v>
      </c>
      <c r="F5" s="250" t="s">
        <v>2</v>
      </c>
      <c r="G5" s="250" t="s">
        <v>505</v>
      </c>
      <c r="H5" s="272" t="s">
        <v>228</v>
      </c>
      <c r="I5" s="17"/>
      <c r="J5" s="276" t="s">
        <v>392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7"/>
      <c r="AB5" s="250" t="s">
        <v>4</v>
      </c>
      <c r="AC5" s="27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1:71" ht="15" customHeight="1">
      <c r="A6" s="245"/>
      <c r="B6" s="248"/>
      <c r="C6" s="251"/>
      <c r="D6" s="248"/>
      <c r="E6" s="254"/>
      <c r="F6" s="251"/>
      <c r="G6" s="251"/>
      <c r="H6" s="273"/>
      <c r="I6" s="236" t="s">
        <v>242</v>
      </c>
      <c r="J6" s="236"/>
      <c r="K6" s="236"/>
      <c r="L6" s="236" t="s">
        <v>512</v>
      </c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 t="s">
        <v>394</v>
      </c>
      <c r="Z6" s="236" t="s">
        <v>390</v>
      </c>
      <c r="AA6" s="236" t="s">
        <v>395</v>
      </c>
      <c r="AB6" s="238"/>
      <c r="AC6" s="240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</row>
    <row r="7" spans="1:71" ht="54.75" customHeight="1">
      <c r="A7" s="245"/>
      <c r="B7" s="248"/>
      <c r="C7" s="251"/>
      <c r="D7" s="248"/>
      <c r="E7" s="254"/>
      <c r="F7" s="251"/>
      <c r="G7" s="251"/>
      <c r="H7" s="274"/>
      <c r="I7" s="279" t="s">
        <v>243</v>
      </c>
      <c r="J7" s="252" t="s">
        <v>503</v>
      </c>
      <c r="K7" s="271" t="s">
        <v>238</v>
      </c>
      <c r="L7" s="243" t="s">
        <v>226</v>
      </c>
      <c r="M7" s="330"/>
      <c r="N7" s="242" t="s">
        <v>416</v>
      </c>
      <c r="O7" s="243"/>
      <c r="P7" s="326" t="s">
        <v>6</v>
      </c>
      <c r="Q7" s="326"/>
      <c r="R7" s="326" t="s">
        <v>7</v>
      </c>
      <c r="S7" s="326"/>
      <c r="T7" s="326" t="s">
        <v>400</v>
      </c>
      <c r="U7" s="326"/>
      <c r="V7" s="326" t="s">
        <v>520</v>
      </c>
      <c r="W7" s="326"/>
      <c r="X7" s="350" t="s">
        <v>227</v>
      </c>
      <c r="Y7" s="360"/>
      <c r="Z7" s="236"/>
      <c r="AA7" s="236"/>
      <c r="AB7" s="238" t="s">
        <v>9</v>
      </c>
      <c r="AC7" s="240" t="s">
        <v>10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ht="30.75" customHeight="1">
      <c r="A8" s="245"/>
      <c r="B8" s="248"/>
      <c r="C8" s="251"/>
      <c r="D8" s="248"/>
      <c r="E8" s="254"/>
      <c r="F8" s="251"/>
      <c r="G8" s="251"/>
      <c r="H8" s="274"/>
      <c r="I8" s="331"/>
      <c r="J8" s="322"/>
      <c r="K8" s="236"/>
      <c r="L8" s="19" t="s">
        <v>239</v>
      </c>
      <c r="M8" s="19" t="s">
        <v>12</v>
      </c>
      <c r="N8" s="19" t="s">
        <v>13</v>
      </c>
      <c r="O8" s="19" t="s">
        <v>12</v>
      </c>
      <c r="P8" s="19" t="s">
        <v>13</v>
      </c>
      <c r="Q8" s="19" t="s">
        <v>12</v>
      </c>
      <c r="R8" s="19" t="s">
        <v>13</v>
      </c>
      <c r="S8" s="19" t="s">
        <v>12</v>
      </c>
      <c r="T8" s="19" t="s">
        <v>13</v>
      </c>
      <c r="U8" s="19" t="s">
        <v>12</v>
      </c>
      <c r="V8" s="19" t="s">
        <v>13</v>
      </c>
      <c r="W8" s="19" t="s">
        <v>12</v>
      </c>
      <c r="X8" s="350"/>
      <c r="Y8" s="360"/>
      <c r="Z8" s="236"/>
      <c r="AA8" s="236"/>
      <c r="AB8" s="238"/>
      <c r="AC8" s="240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s="25" customFormat="1" thickBot="1">
      <c r="A9" s="122">
        <v>1</v>
      </c>
      <c r="B9" s="123">
        <v>2</v>
      </c>
      <c r="C9" s="123">
        <v>3</v>
      </c>
      <c r="D9" s="123">
        <v>4</v>
      </c>
      <c r="E9" s="123">
        <v>5</v>
      </c>
      <c r="F9" s="176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76">
        <v>12</v>
      </c>
      <c r="M9" s="123">
        <v>13</v>
      </c>
      <c r="N9" s="123">
        <v>14</v>
      </c>
      <c r="O9" s="123">
        <v>15</v>
      </c>
      <c r="P9" s="123">
        <v>16</v>
      </c>
      <c r="Q9" s="123">
        <v>17</v>
      </c>
      <c r="R9" s="176">
        <v>18</v>
      </c>
      <c r="S9" s="123">
        <v>19</v>
      </c>
      <c r="T9" s="123">
        <v>20</v>
      </c>
      <c r="U9" s="123">
        <v>21</v>
      </c>
      <c r="V9" s="123">
        <v>22</v>
      </c>
      <c r="W9" s="123">
        <v>23</v>
      </c>
      <c r="X9" s="176">
        <v>24</v>
      </c>
      <c r="Y9" s="177">
        <v>25</v>
      </c>
      <c r="Z9" s="123">
        <v>26</v>
      </c>
      <c r="AA9" s="123">
        <v>27</v>
      </c>
      <c r="AB9" s="123">
        <v>28</v>
      </c>
      <c r="AC9" s="125">
        <v>29</v>
      </c>
    </row>
    <row r="10" spans="1:71" s="26" customFormat="1" ht="18.600000000000001" customHeight="1" thickBot="1">
      <c r="A10" s="357" t="s">
        <v>302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9"/>
    </row>
    <row r="11" spans="1:71" s="64" customFormat="1" ht="18.600000000000001" customHeight="1">
      <c r="A11" s="347" t="s">
        <v>420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9"/>
    </row>
    <row r="12" spans="1:71" s="64" customFormat="1" ht="18.600000000000001" customHeight="1">
      <c r="A12" s="287" t="s">
        <v>14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9"/>
    </row>
    <row r="13" spans="1:71" s="64" customFormat="1" ht="18.600000000000001" customHeight="1">
      <c r="A13" s="69">
        <v>1</v>
      </c>
      <c r="B13" s="29" t="s">
        <v>15</v>
      </c>
      <c r="C13" s="30" t="s">
        <v>16</v>
      </c>
      <c r="D13" s="31">
        <v>7</v>
      </c>
      <c r="E13" s="30"/>
      <c r="F13" s="30">
        <v>17697</v>
      </c>
      <c r="G13" s="30">
        <v>5.41</v>
      </c>
      <c r="H13" s="34">
        <v>0.75</v>
      </c>
      <c r="I13" s="49">
        <f>F13*G13*H13</f>
        <v>71805.577499999999</v>
      </c>
      <c r="J13" s="30">
        <v>3.42</v>
      </c>
      <c r="K13" s="49">
        <f>I13*J13</f>
        <v>245575.07504999998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2">
        <f t="shared" ref="X13:X18" si="0">M13+W13+O13+Q13+S13+U13</f>
        <v>0</v>
      </c>
      <c r="Y13" s="49">
        <f t="shared" ref="Y13:Y18" si="1">K13+X13</f>
        <v>245575.07504999998</v>
      </c>
      <c r="Z13" s="30"/>
      <c r="AA13" s="49">
        <f t="shared" ref="AA13:AA18" si="2">Y13</f>
        <v>245575.07504999998</v>
      </c>
      <c r="AB13" s="38">
        <v>1</v>
      </c>
      <c r="AC13" s="178">
        <v>645000</v>
      </c>
    </row>
    <row r="14" spans="1:71" s="64" customFormat="1" ht="18.600000000000001" customHeight="1">
      <c r="A14" s="69">
        <v>2</v>
      </c>
      <c r="B14" s="29" t="s">
        <v>396</v>
      </c>
      <c r="C14" s="30" t="s">
        <v>139</v>
      </c>
      <c r="D14" s="31">
        <v>8.4</v>
      </c>
      <c r="E14" s="32" t="s">
        <v>46</v>
      </c>
      <c r="F14" s="30">
        <v>17697</v>
      </c>
      <c r="G14" s="30">
        <v>5.41</v>
      </c>
      <c r="H14" s="34">
        <v>0.25</v>
      </c>
      <c r="I14" s="49">
        <f t="shared" ref="I14:I18" si="3">F14*G14*H14</f>
        <v>23935.192500000001</v>
      </c>
      <c r="J14" s="30">
        <v>3.42</v>
      </c>
      <c r="K14" s="49">
        <v>302799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2">
        <f t="shared" si="0"/>
        <v>0</v>
      </c>
      <c r="Y14" s="49">
        <f t="shared" si="1"/>
        <v>302799</v>
      </c>
      <c r="Z14" s="30"/>
      <c r="AA14" s="49">
        <f t="shared" si="2"/>
        <v>302799</v>
      </c>
      <c r="AB14" s="38"/>
      <c r="AC14" s="40"/>
    </row>
    <row r="15" spans="1:71" s="64" customFormat="1" ht="18.600000000000001" customHeight="1">
      <c r="A15" s="69">
        <v>3</v>
      </c>
      <c r="B15" s="29" t="s">
        <v>17</v>
      </c>
      <c r="C15" s="30" t="s">
        <v>429</v>
      </c>
      <c r="D15" s="31">
        <v>7</v>
      </c>
      <c r="E15" s="32"/>
      <c r="F15" s="30">
        <v>17697</v>
      </c>
      <c r="G15" s="30">
        <v>5.15</v>
      </c>
      <c r="H15" s="31">
        <v>0.5</v>
      </c>
      <c r="I15" s="49">
        <f t="shared" si="3"/>
        <v>45569.775000000001</v>
      </c>
      <c r="J15" s="30">
        <v>3.42</v>
      </c>
      <c r="K15" s="49">
        <f t="shared" ref="K15:K17" si="4">I15*J15</f>
        <v>155848.6305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2">
        <f t="shared" si="0"/>
        <v>0</v>
      </c>
      <c r="Y15" s="49">
        <f t="shared" si="1"/>
        <v>155848.6305</v>
      </c>
      <c r="Z15" s="30"/>
      <c r="AA15" s="49">
        <f t="shared" si="2"/>
        <v>155848.6305</v>
      </c>
      <c r="AB15" s="38">
        <v>1</v>
      </c>
      <c r="AC15" s="178">
        <v>486000</v>
      </c>
    </row>
    <row r="16" spans="1:71" s="64" customFormat="1" ht="18.600000000000001" customHeight="1">
      <c r="A16" s="69">
        <v>3</v>
      </c>
      <c r="B16" s="29" t="s">
        <v>605</v>
      </c>
      <c r="C16" s="30" t="s">
        <v>65</v>
      </c>
      <c r="D16" s="31">
        <v>8.4</v>
      </c>
      <c r="E16" s="30" t="s">
        <v>28</v>
      </c>
      <c r="F16" s="30">
        <v>17697</v>
      </c>
      <c r="G16" s="30">
        <v>5.15</v>
      </c>
      <c r="H16" s="31">
        <v>0.5</v>
      </c>
      <c r="I16" s="49">
        <f t="shared" si="3"/>
        <v>45569.775000000001</v>
      </c>
      <c r="J16" s="30">
        <v>3.42</v>
      </c>
      <c r="K16" s="49">
        <v>150456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2">
        <f t="shared" si="0"/>
        <v>0</v>
      </c>
      <c r="Y16" s="49">
        <f t="shared" si="1"/>
        <v>150456</v>
      </c>
      <c r="Z16" s="30"/>
      <c r="AA16" s="49">
        <f t="shared" si="2"/>
        <v>150456</v>
      </c>
      <c r="AB16" s="38"/>
      <c r="AC16" s="178"/>
    </row>
    <row r="17" spans="1:29" s="64" customFormat="1" ht="18.600000000000001" customHeight="1">
      <c r="A17" s="69">
        <v>4</v>
      </c>
      <c r="B17" s="29" t="s">
        <v>17</v>
      </c>
      <c r="C17" s="30" t="s">
        <v>429</v>
      </c>
      <c r="D17" s="31">
        <v>7</v>
      </c>
      <c r="E17" s="30"/>
      <c r="F17" s="30">
        <v>17697</v>
      </c>
      <c r="G17" s="30">
        <v>5.15</v>
      </c>
      <c r="H17" s="31">
        <v>0.5</v>
      </c>
      <c r="I17" s="49">
        <f t="shared" si="3"/>
        <v>45569.775000000001</v>
      </c>
      <c r="J17" s="30">
        <v>3.42</v>
      </c>
      <c r="K17" s="49">
        <f t="shared" si="4"/>
        <v>155848.6305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2">
        <f t="shared" si="0"/>
        <v>0</v>
      </c>
      <c r="Y17" s="49">
        <f t="shared" si="1"/>
        <v>155848.6305</v>
      </c>
      <c r="Z17" s="30"/>
      <c r="AA17" s="49">
        <f t="shared" si="2"/>
        <v>155848.6305</v>
      </c>
      <c r="AB17" s="38">
        <v>1</v>
      </c>
      <c r="AC17" s="178">
        <v>486000</v>
      </c>
    </row>
    <row r="18" spans="1:29" s="64" customFormat="1" ht="18.600000000000001" customHeight="1">
      <c r="A18" s="69">
        <v>5</v>
      </c>
      <c r="B18" s="29" t="s">
        <v>605</v>
      </c>
      <c r="C18" s="30" t="s">
        <v>21</v>
      </c>
      <c r="D18" s="31">
        <v>5.4</v>
      </c>
      <c r="E18" s="30"/>
      <c r="F18" s="30">
        <v>17697</v>
      </c>
      <c r="G18" s="30">
        <v>5.01</v>
      </c>
      <c r="H18" s="31">
        <v>0.5</v>
      </c>
      <c r="I18" s="49">
        <f t="shared" si="3"/>
        <v>44330.985000000001</v>
      </c>
      <c r="J18" s="30">
        <v>3.42</v>
      </c>
      <c r="K18" s="49">
        <v>199723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>
        <f t="shared" si="0"/>
        <v>0</v>
      </c>
      <c r="Y18" s="49">
        <f t="shared" si="1"/>
        <v>199723</v>
      </c>
      <c r="Z18" s="30"/>
      <c r="AA18" s="49">
        <f t="shared" si="2"/>
        <v>199723</v>
      </c>
      <c r="AB18" s="38"/>
      <c r="AC18" s="40"/>
    </row>
    <row r="19" spans="1:29" s="64" customFormat="1" ht="18.600000000000001" customHeight="1">
      <c r="A19" s="28"/>
      <c r="B19" s="41" t="s">
        <v>22</v>
      </c>
      <c r="C19" s="42"/>
      <c r="D19" s="27"/>
      <c r="E19" s="32"/>
      <c r="F19" s="42"/>
      <c r="G19" s="42"/>
      <c r="H19" s="48">
        <f>SUM(H13:H18)</f>
        <v>3</v>
      </c>
      <c r="I19" s="44">
        <f>SUM(I13:I18)</f>
        <v>276781.08</v>
      </c>
      <c r="J19" s="44"/>
      <c r="K19" s="44">
        <f>SUM(K13:K18)</f>
        <v>1210250.33605</v>
      </c>
      <c r="L19" s="44"/>
      <c r="M19" s="44">
        <f>SUM(M13:M18)</f>
        <v>0</v>
      </c>
      <c r="N19" s="44"/>
      <c r="O19" s="44">
        <f>SUM(O13:O18)</f>
        <v>0</v>
      </c>
      <c r="P19" s="44"/>
      <c r="Q19" s="44">
        <f>SUM(Q13:Q18)</f>
        <v>0</v>
      </c>
      <c r="R19" s="44"/>
      <c r="S19" s="44">
        <f>SUM(S13:S18)</f>
        <v>0</v>
      </c>
      <c r="T19" s="44"/>
      <c r="U19" s="44">
        <f>SUM(U13:U18)</f>
        <v>0</v>
      </c>
      <c r="V19" s="44"/>
      <c r="W19" s="44">
        <f>SUM(W13:W18)</f>
        <v>0</v>
      </c>
      <c r="X19" s="44">
        <f>SUM(X13:X18)</f>
        <v>0</v>
      </c>
      <c r="Y19" s="44">
        <f>SUM(Y13:Y18)</f>
        <v>1210250.33605</v>
      </c>
      <c r="Z19" s="44"/>
      <c r="AA19" s="44">
        <f>SUM(AA13:AA18)</f>
        <v>1210250.33605</v>
      </c>
      <c r="AB19" s="48">
        <f>SUM(AB13:AB18)</f>
        <v>3</v>
      </c>
      <c r="AC19" s="83">
        <f>SUM(AC13:AC18)</f>
        <v>1617000</v>
      </c>
    </row>
    <row r="20" spans="1:29" s="64" customFormat="1" ht="18.600000000000001" customHeight="1">
      <c r="A20" s="308" t="s">
        <v>258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10"/>
    </row>
    <row r="21" spans="1:29" s="64" customFormat="1" ht="18.600000000000001" customHeight="1">
      <c r="A21" s="69">
        <v>1</v>
      </c>
      <c r="B21" s="29" t="s">
        <v>477</v>
      </c>
      <c r="C21" s="30" t="s">
        <v>40</v>
      </c>
      <c r="D21" s="34">
        <v>2.11</v>
      </c>
      <c r="E21" s="32"/>
      <c r="F21" s="30">
        <v>17697</v>
      </c>
      <c r="G21" s="30">
        <v>4.58</v>
      </c>
      <c r="H21" s="38">
        <v>1</v>
      </c>
      <c r="I21" s="49">
        <f>(F21*G21)*H21</f>
        <v>81052.259999999995</v>
      </c>
      <c r="J21" s="34">
        <v>1.71</v>
      </c>
      <c r="K21" s="49">
        <f t="shared" ref="K21:K32" si="5">I21*J21</f>
        <v>138599.3646</v>
      </c>
      <c r="L21" s="32">
        <v>10</v>
      </c>
      <c r="M21" s="32">
        <f>L21*K21/100</f>
        <v>13859.936459999999</v>
      </c>
      <c r="N21" s="32"/>
      <c r="O21" s="32"/>
      <c r="P21" s="32"/>
      <c r="Q21" s="35"/>
      <c r="R21" s="32"/>
      <c r="S21" s="32"/>
      <c r="T21" s="32"/>
      <c r="U21" s="32"/>
      <c r="V21" s="32"/>
      <c r="W21" s="32"/>
      <c r="X21" s="32">
        <f>M21+W21+O21+Q21+S21+U21</f>
        <v>13859.936459999999</v>
      </c>
      <c r="Y21" s="32">
        <f t="shared" ref="Y21:Y32" si="6">K21+X21</f>
        <v>152459.30106</v>
      </c>
      <c r="Z21" s="31">
        <v>2.2000000000000002</v>
      </c>
      <c r="AA21" s="32">
        <f>Y21*Z21</f>
        <v>335410.46233200002</v>
      </c>
      <c r="AB21" s="39">
        <v>1</v>
      </c>
      <c r="AC21" s="40">
        <f>K21*AB21</f>
        <v>138599.3646</v>
      </c>
    </row>
    <row r="22" spans="1:29" s="64" customFormat="1" ht="18.600000000000001" customHeight="1">
      <c r="A22" s="69">
        <v>2</v>
      </c>
      <c r="B22" s="29" t="s">
        <v>259</v>
      </c>
      <c r="C22" s="30" t="s">
        <v>40</v>
      </c>
      <c r="D22" s="31" t="s">
        <v>20</v>
      </c>
      <c r="E22" s="32"/>
      <c r="F22" s="30">
        <v>17697</v>
      </c>
      <c r="G22" s="30">
        <v>5.4</v>
      </c>
      <c r="H22" s="38">
        <v>1</v>
      </c>
      <c r="I22" s="49">
        <f>(F22*G22)*H22</f>
        <v>95563.8</v>
      </c>
      <c r="J22" s="34">
        <v>1.71</v>
      </c>
      <c r="K22" s="49">
        <f t="shared" si="5"/>
        <v>163414.098</v>
      </c>
      <c r="L22" s="32">
        <v>10</v>
      </c>
      <c r="M22" s="32">
        <f>L22*K22/100</f>
        <v>16341.409799999999</v>
      </c>
      <c r="N22" s="32"/>
      <c r="O22" s="32"/>
      <c r="P22" s="32"/>
      <c r="Q22" s="35"/>
      <c r="R22" s="32"/>
      <c r="S22" s="32"/>
      <c r="T22" s="32"/>
      <c r="U22" s="32"/>
      <c r="V22" s="32"/>
      <c r="W22" s="32"/>
      <c r="X22" s="32">
        <f>M22+W22+O22+Q22+S22+U22</f>
        <v>16341.409799999999</v>
      </c>
      <c r="Y22" s="32">
        <f t="shared" si="6"/>
        <v>179755.50779999999</v>
      </c>
      <c r="Z22" s="31">
        <v>1.9</v>
      </c>
      <c r="AA22" s="32">
        <f>Y22*Z22</f>
        <v>341535.46481999999</v>
      </c>
      <c r="AB22" s="39">
        <v>1</v>
      </c>
      <c r="AC22" s="40">
        <f>K22*AB22</f>
        <v>163414.098</v>
      </c>
    </row>
    <row r="23" spans="1:29" s="64" customFormat="1" ht="18.600000000000001" customHeight="1">
      <c r="A23" s="69">
        <v>3</v>
      </c>
      <c r="B23" s="29" t="s">
        <v>260</v>
      </c>
      <c r="C23" s="30" t="s">
        <v>39</v>
      </c>
      <c r="D23" s="31">
        <v>10.4</v>
      </c>
      <c r="E23" s="32"/>
      <c r="F23" s="30">
        <v>17697</v>
      </c>
      <c r="G23" s="30">
        <v>3.54</v>
      </c>
      <c r="H23" s="38">
        <v>1</v>
      </c>
      <c r="I23" s="49">
        <f>(F23*G23)*H23</f>
        <v>62647.38</v>
      </c>
      <c r="J23" s="34">
        <v>1.71</v>
      </c>
      <c r="K23" s="49">
        <f t="shared" si="5"/>
        <v>107127.01979999999</v>
      </c>
      <c r="L23" s="32">
        <v>10</v>
      </c>
      <c r="M23" s="32">
        <f>L23*K23/100</f>
        <v>10712.701979999998</v>
      </c>
      <c r="N23" s="32"/>
      <c r="O23" s="32"/>
      <c r="P23" s="32"/>
      <c r="Q23" s="35"/>
      <c r="R23" s="32"/>
      <c r="S23" s="32"/>
      <c r="T23" s="32"/>
      <c r="U23" s="32"/>
      <c r="V23" s="32"/>
      <c r="W23" s="32"/>
      <c r="X23" s="32">
        <f t="shared" ref="X23:X32" si="7">M23+W23+O23+Q23+S23+U23</f>
        <v>10712.701979999998</v>
      </c>
      <c r="Y23" s="32">
        <f t="shared" si="6"/>
        <v>117839.72177999999</v>
      </c>
      <c r="Z23" s="31">
        <v>2.2000000000000002</v>
      </c>
      <c r="AA23" s="32">
        <f t="shared" ref="AA23:AA32" si="8">Y23*Z23</f>
        <v>259247.38791600001</v>
      </c>
      <c r="AB23" s="39">
        <v>1</v>
      </c>
      <c r="AC23" s="40">
        <f>K23*AB23</f>
        <v>107127.01979999999</v>
      </c>
    </row>
    <row r="24" spans="1:29" s="64" customFormat="1" ht="18.600000000000001" customHeight="1">
      <c r="A24" s="69">
        <v>4</v>
      </c>
      <c r="B24" s="29" t="s">
        <v>261</v>
      </c>
      <c r="C24" s="30" t="s">
        <v>39</v>
      </c>
      <c r="D24" s="31">
        <v>10.4</v>
      </c>
      <c r="E24" s="32"/>
      <c r="F24" s="30">
        <v>17697</v>
      </c>
      <c r="G24" s="30">
        <v>3.54</v>
      </c>
      <c r="H24" s="38">
        <v>0.5</v>
      </c>
      <c r="I24" s="32">
        <f t="shared" ref="I24:I32" si="9">F24*G24*H24</f>
        <v>31323.69</v>
      </c>
      <c r="J24" s="34">
        <v>1.71</v>
      </c>
      <c r="K24" s="49">
        <f t="shared" si="5"/>
        <v>53563.509899999997</v>
      </c>
      <c r="L24" s="32">
        <v>10</v>
      </c>
      <c r="M24" s="32">
        <f>L24*K24/100</f>
        <v>5356.350989999999</v>
      </c>
      <c r="N24" s="32"/>
      <c r="O24" s="32"/>
      <c r="P24" s="32"/>
      <c r="Q24" s="35"/>
      <c r="R24" s="32"/>
      <c r="S24" s="32"/>
      <c r="T24" s="32"/>
      <c r="U24" s="32"/>
      <c r="V24" s="32"/>
      <c r="W24" s="32"/>
      <c r="X24" s="32">
        <f t="shared" si="7"/>
        <v>5356.350989999999</v>
      </c>
      <c r="Y24" s="32">
        <f t="shared" si="6"/>
        <v>58919.860889999996</v>
      </c>
      <c r="Z24" s="31"/>
      <c r="AA24" s="32">
        <f>Y24</f>
        <v>58919.860889999996</v>
      </c>
      <c r="AB24" s="39"/>
      <c r="AC24" s="40"/>
    </row>
    <row r="25" spans="1:29" s="64" customFormat="1" ht="18.600000000000001" customHeight="1">
      <c r="A25" s="69">
        <v>5</v>
      </c>
      <c r="B25" s="29" t="s">
        <v>403</v>
      </c>
      <c r="C25" s="30" t="s">
        <v>41</v>
      </c>
      <c r="D25" s="34">
        <v>5.0999999999999996</v>
      </c>
      <c r="E25" s="32"/>
      <c r="F25" s="30">
        <v>17697</v>
      </c>
      <c r="G25" s="34">
        <v>3.08</v>
      </c>
      <c r="H25" s="38">
        <v>1</v>
      </c>
      <c r="I25" s="32">
        <f t="shared" si="9"/>
        <v>54506.76</v>
      </c>
      <c r="J25" s="34">
        <v>1.71</v>
      </c>
      <c r="K25" s="49">
        <f t="shared" si="5"/>
        <v>93206.559600000008</v>
      </c>
      <c r="L25" s="32">
        <v>10</v>
      </c>
      <c r="M25" s="32">
        <f t="shared" ref="M25:M32" si="10">K25*L25/100</f>
        <v>9320.6559600000019</v>
      </c>
      <c r="N25" s="32"/>
      <c r="O25" s="32"/>
      <c r="P25" s="32"/>
      <c r="Q25" s="35"/>
      <c r="R25" s="32"/>
      <c r="S25" s="32"/>
      <c r="T25" s="32"/>
      <c r="U25" s="32"/>
      <c r="V25" s="32"/>
      <c r="W25" s="32"/>
      <c r="X25" s="32">
        <f t="shared" si="7"/>
        <v>9320.6559600000019</v>
      </c>
      <c r="Y25" s="32">
        <f t="shared" si="6"/>
        <v>102527.21556000001</v>
      </c>
      <c r="Z25" s="31">
        <v>1.7</v>
      </c>
      <c r="AA25" s="32">
        <f t="shared" si="8"/>
        <v>174296.26645200001</v>
      </c>
      <c r="AB25" s="39">
        <v>1</v>
      </c>
      <c r="AC25" s="40">
        <f>K25*AB25</f>
        <v>93206.559600000008</v>
      </c>
    </row>
    <row r="26" spans="1:29" s="64" customFormat="1" ht="18.600000000000001" customHeight="1">
      <c r="A26" s="69">
        <v>6</v>
      </c>
      <c r="B26" s="29" t="s">
        <v>490</v>
      </c>
      <c r="C26" s="30" t="s">
        <v>35</v>
      </c>
      <c r="D26" s="31">
        <v>20.8</v>
      </c>
      <c r="E26" s="32"/>
      <c r="F26" s="30">
        <v>17697</v>
      </c>
      <c r="G26" s="34">
        <v>4.71</v>
      </c>
      <c r="H26" s="33">
        <v>0.25</v>
      </c>
      <c r="I26" s="32">
        <f t="shared" si="9"/>
        <v>20838.217499999999</v>
      </c>
      <c r="J26" s="34">
        <v>1.71</v>
      </c>
      <c r="K26" s="49">
        <f>I26*J26</f>
        <v>35633.351924999995</v>
      </c>
      <c r="L26" s="32">
        <v>10</v>
      </c>
      <c r="M26" s="32">
        <f>K26*L26/100</f>
        <v>3563.3351924999997</v>
      </c>
      <c r="N26" s="32"/>
      <c r="O26" s="32"/>
      <c r="P26" s="32"/>
      <c r="Q26" s="35"/>
      <c r="R26" s="32"/>
      <c r="S26" s="32"/>
      <c r="T26" s="32"/>
      <c r="U26" s="32"/>
      <c r="V26" s="32"/>
      <c r="W26" s="32"/>
      <c r="X26" s="32">
        <f>M26+W26+O26+Q26+S26+U26</f>
        <v>3563.3351924999997</v>
      </c>
      <c r="Y26" s="32">
        <f>K26+X26</f>
        <v>39196.687117499998</v>
      </c>
      <c r="Z26" s="31">
        <v>3.6</v>
      </c>
      <c r="AA26" s="32">
        <f>Y26*Z26</f>
        <v>141108.073623</v>
      </c>
      <c r="AB26" s="39"/>
      <c r="AC26" s="40"/>
    </row>
    <row r="27" spans="1:29" s="64" customFormat="1" ht="18.600000000000001" customHeight="1">
      <c r="A27" s="69">
        <v>7</v>
      </c>
      <c r="B27" s="29" t="s">
        <v>44</v>
      </c>
      <c r="C27" s="30" t="s">
        <v>35</v>
      </c>
      <c r="D27" s="34" t="s">
        <v>20</v>
      </c>
      <c r="E27" s="32"/>
      <c r="F27" s="30">
        <v>17697</v>
      </c>
      <c r="G27" s="30">
        <v>4.83</v>
      </c>
      <c r="H27" s="38">
        <v>0.5</v>
      </c>
      <c r="I27" s="32">
        <f t="shared" ref="I27" si="11">F27*G27*H27</f>
        <v>42738.254999999997</v>
      </c>
      <c r="J27" s="34">
        <v>1.71</v>
      </c>
      <c r="K27" s="49">
        <f>I27*J27</f>
        <v>73082.41605</v>
      </c>
      <c r="L27" s="32">
        <v>10</v>
      </c>
      <c r="M27" s="32">
        <f>K27*L27/100</f>
        <v>7308.2416050000002</v>
      </c>
      <c r="N27" s="32"/>
      <c r="O27" s="32"/>
      <c r="P27" s="32"/>
      <c r="Q27" s="35"/>
      <c r="R27" s="35"/>
      <c r="S27" s="35"/>
      <c r="T27" s="35"/>
      <c r="U27" s="35"/>
      <c r="V27" s="35"/>
      <c r="W27" s="35"/>
      <c r="X27" s="32">
        <f>M27+W27+O27+Q27+S27+U27</f>
        <v>7308.2416050000002</v>
      </c>
      <c r="Y27" s="32">
        <f>K27+X27</f>
        <v>80390.657655000003</v>
      </c>
      <c r="Z27" s="34">
        <v>1.1499999999999999</v>
      </c>
      <c r="AA27" s="32">
        <f>Y27*Z27</f>
        <v>92449.256303249989</v>
      </c>
      <c r="AB27" s="39">
        <v>1</v>
      </c>
      <c r="AC27" s="40">
        <f t="shared" ref="AC27:AC32" si="12">K27*AB27</f>
        <v>73082.41605</v>
      </c>
    </row>
    <row r="28" spans="1:29" s="64" customFormat="1" ht="18.600000000000001" customHeight="1">
      <c r="A28" s="69">
        <v>7</v>
      </c>
      <c r="B28" s="29" t="s">
        <v>44</v>
      </c>
      <c r="C28" s="30" t="s">
        <v>35</v>
      </c>
      <c r="D28" s="31">
        <v>7</v>
      </c>
      <c r="E28" s="32"/>
      <c r="F28" s="30">
        <v>17697</v>
      </c>
      <c r="G28" s="34">
        <v>4.43</v>
      </c>
      <c r="H28" s="38">
        <v>0.5</v>
      </c>
      <c r="I28" s="32">
        <f t="shared" si="9"/>
        <v>39198.854999999996</v>
      </c>
      <c r="J28" s="34">
        <v>1.71</v>
      </c>
      <c r="K28" s="49">
        <f>I28*J28</f>
        <v>67030.042049999989</v>
      </c>
      <c r="L28" s="32">
        <v>10</v>
      </c>
      <c r="M28" s="32">
        <f>K28*L28/100</f>
        <v>6703.0042049999993</v>
      </c>
      <c r="N28" s="32"/>
      <c r="O28" s="32"/>
      <c r="P28" s="32"/>
      <c r="Q28" s="35"/>
      <c r="R28" s="35"/>
      <c r="S28" s="35"/>
      <c r="T28" s="35"/>
      <c r="U28" s="35"/>
      <c r="V28" s="35"/>
      <c r="W28" s="35"/>
      <c r="X28" s="32">
        <f>M28+W28+O28+Q28+S28+U28</f>
        <v>6703.0042049999993</v>
      </c>
      <c r="Y28" s="32">
        <f>K28+X28</f>
        <v>73733.046254999994</v>
      </c>
      <c r="Z28" s="34">
        <v>1.1499999999999999</v>
      </c>
      <c r="AA28" s="32">
        <f>Y28*Z28</f>
        <v>84793.003193249984</v>
      </c>
      <c r="AB28" s="39">
        <v>1</v>
      </c>
      <c r="AC28" s="40">
        <f t="shared" si="12"/>
        <v>67030.042049999989</v>
      </c>
    </row>
    <row r="29" spans="1:29" s="64" customFormat="1" ht="18.600000000000001" customHeight="1">
      <c r="A29" s="69">
        <v>8</v>
      </c>
      <c r="B29" s="29" t="s">
        <v>43</v>
      </c>
      <c r="C29" s="30" t="s">
        <v>35</v>
      </c>
      <c r="D29" s="31">
        <v>19.7</v>
      </c>
      <c r="E29" s="32"/>
      <c r="F29" s="30">
        <v>17697</v>
      </c>
      <c r="G29" s="30">
        <v>4.6100000000000003</v>
      </c>
      <c r="H29" s="38">
        <v>1</v>
      </c>
      <c r="I29" s="32">
        <f t="shared" si="9"/>
        <v>81583.170000000013</v>
      </c>
      <c r="J29" s="34">
        <v>1.71</v>
      </c>
      <c r="K29" s="49">
        <f t="shared" si="5"/>
        <v>139507.22070000001</v>
      </c>
      <c r="L29" s="32">
        <v>10</v>
      </c>
      <c r="M29" s="32">
        <f t="shared" si="10"/>
        <v>13950.72207</v>
      </c>
      <c r="N29" s="32"/>
      <c r="O29" s="32"/>
      <c r="P29" s="32"/>
      <c r="Q29" s="35"/>
      <c r="R29" s="35"/>
      <c r="S29" s="35"/>
      <c r="T29" s="35"/>
      <c r="U29" s="35"/>
      <c r="V29" s="35"/>
      <c r="W29" s="35"/>
      <c r="X29" s="32">
        <f t="shared" si="7"/>
        <v>13950.72207</v>
      </c>
      <c r="Y29" s="32">
        <f t="shared" si="6"/>
        <v>153457.94276999999</v>
      </c>
      <c r="Z29" s="31">
        <v>2.9</v>
      </c>
      <c r="AA29" s="32">
        <f t="shared" si="8"/>
        <v>445028.03403299995</v>
      </c>
      <c r="AB29" s="39">
        <v>1</v>
      </c>
      <c r="AC29" s="40">
        <f t="shared" si="12"/>
        <v>139507.22070000001</v>
      </c>
    </row>
    <row r="30" spans="1:29" s="64" customFormat="1" ht="18.600000000000001" customHeight="1">
      <c r="A30" s="69">
        <v>9</v>
      </c>
      <c r="B30" s="29" t="s">
        <v>263</v>
      </c>
      <c r="C30" s="30" t="s">
        <v>39</v>
      </c>
      <c r="D30" s="31" t="s">
        <v>20</v>
      </c>
      <c r="E30" s="32"/>
      <c r="F30" s="32">
        <v>17697</v>
      </c>
      <c r="G30" s="30">
        <v>3.68</v>
      </c>
      <c r="H30" s="38">
        <v>1</v>
      </c>
      <c r="I30" s="32">
        <f t="shared" si="9"/>
        <v>65124.960000000006</v>
      </c>
      <c r="J30" s="34">
        <v>1.71</v>
      </c>
      <c r="K30" s="49">
        <f t="shared" si="5"/>
        <v>111363.68160000001</v>
      </c>
      <c r="L30" s="32">
        <v>10</v>
      </c>
      <c r="M30" s="32">
        <f t="shared" si="10"/>
        <v>11136.368160000002</v>
      </c>
      <c r="N30" s="32"/>
      <c r="O30" s="32"/>
      <c r="P30" s="32"/>
      <c r="Q30" s="35"/>
      <c r="R30" s="32"/>
      <c r="S30" s="32"/>
      <c r="T30" s="32"/>
      <c r="U30" s="32"/>
      <c r="V30" s="32"/>
      <c r="W30" s="32"/>
      <c r="X30" s="32">
        <f t="shared" si="7"/>
        <v>11136.368160000002</v>
      </c>
      <c r="Y30" s="32">
        <f t="shared" si="6"/>
        <v>122500.04976000001</v>
      </c>
      <c r="Z30" s="31">
        <v>2.7</v>
      </c>
      <c r="AA30" s="32">
        <f t="shared" si="8"/>
        <v>330750.13435200002</v>
      </c>
      <c r="AB30" s="39">
        <v>1</v>
      </c>
      <c r="AC30" s="40">
        <f t="shared" si="12"/>
        <v>111363.68160000001</v>
      </c>
    </row>
    <row r="31" spans="1:29" s="64" customFormat="1" ht="18.600000000000001" customHeight="1">
      <c r="A31" s="69">
        <v>10</v>
      </c>
      <c r="B31" s="29" t="s">
        <v>263</v>
      </c>
      <c r="C31" s="30" t="s">
        <v>35</v>
      </c>
      <c r="D31" s="31">
        <v>7</v>
      </c>
      <c r="E31" s="32"/>
      <c r="F31" s="30">
        <v>17697</v>
      </c>
      <c r="G31" s="34">
        <v>4.43</v>
      </c>
      <c r="H31" s="38">
        <v>1</v>
      </c>
      <c r="I31" s="32">
        <f t="shared" si="9"/>
        <v>78397.709999999992</v>
      </c>
      <c r="J31" s="34">
        <v>1.71</v>
      </c>
      <c r="K31" s="49">
        <f t="shared" si="5"/>
        <v>134060.08409999998</v>
      </c>
      <c r="L31" s="32">
        <v>10</v>
      </c>
      <c r="M31" s="32">
        <f t="shared" si="10"/>
        <v>13406.008409999999</v>
      </c>
      <c r="N31" s="32"/>
      <c r="O31" s="32"/>
      <c r="P31" s="32"/>
      <c r="Q31" s="35"/>
      <c r="R31" s="32"/>
      <c r="S31" s="32"/>
      <c r="T31" s="32"/>
      <c r="U31" s="32"/>
      <c r="V31" s="32"/>
      <c r="W31" s="32"/>
      <c r="X31" s="32">
        <f t="shared" si="7"/>
        <v>13406.008409999999</v>
      </c>
      <c r="Y31" s="32">
        <f t="shared" si="6"/>
        <v>147466.09250999999</v>
      </c>
      <c r="Z31" s="31">
        <v>2.7</v>
      </c>
      <c r="AA31" s="32">
        <f>Y31*Z31</f>
        <v>398158.449777</v>
      </c>
      <c r="AB31" s="39">
        <v>1</v>
      </c>
      <c r="AC31" s="40">
        <f t="shared" si="12"/>
        <v>134060.08409999998</v>
      </c>
    </row>
    <row r="32" spans="1:29" s="64" customFormat="1" ht="18.600000000000001" customHeight="1">
      <c r="A32" s="69">
        <v>11</v>
      </c>
      <c r="B32" s="29" t="s">
        <v>264</v>
      </c>
      <c r="C32" s="30" t="s">
        <v>35</v>
      </c>
      <c r="D32" s="30">
        <v>6.11</v>
      </c>
      <c r="E32" s="32"/>
      <c r="F32" s="30">
        <v>17697</v>
      </c>
      <c r="G32" s="34">
        <v>4.2699999999999996</v>
      </c>
      <c r="H32" s="38">
        <v>1</v>
      </c>
      <c r="I32" s="32">
        <f t="shared" si="9"/>
        <v>75566.189999999988</v>
      </c>
      <c r="J32" s="34">
        <v>1.71</v>
      </c>
      <c r="K32" s="49">
        <f t="shared" si="5"/>
        <v>129218.18489999998</v>
      </c>
      <c r="L32" s="32">
        <v>10</v>
      </c>
      <c r="M32" s="32">
        <f t="shared" si="10"/>
        <v>12921.818489999998</v>
      </c>
      <c r="N32" s="32"/>
      <c r="O32" s="32"/>
      <c r="P32" s="32"/>
      <c r="Q32" s="45"/>
      <c r="R32" s="45"/>
      <c r="S32" s="45"/>
      <c r="T32" s="45"/>
      <c r="U32" s="45"/>
      <c r="V32" s="45"/>
      <c r="W32" s="45"/>
      <c r="X32" s="32">
        <f t="shared" si="7"/>
        <v>12921.818489999998</v>
      </c>
      <c r="Y32" s="32">
        <f t="shared" si="6"/>
        <v>142140.00338999997</v>
      </c>
      <c r="Z32" s="31">
        <v>1.9</v>
      </c>
      <c r="AA32" s="32">
        <f t="shared" si="8"/>
        <v>270066.00644099992</v>
      </c>
      <c r="AB32" s="39">
        <v>1</v>
      </c>
      <c r="AC32" s="40">
        <f t="shared" si="12"/>
        <v>129218.18489999998</v>
      </c>
    </row>
    <row r="33" spans="1:29" s="139" customFormat="1" ht="18.600000000000001" customHeight="1">
      <c r="A33" s="62"/>
      <c r="B33" s="41" t="s">
        <v>22</v>
      </c>
      <c r="C33" s="42"/>
      <c r="D33" s="51"/>
      <c r="E33" s="45"/>
      <c r="F33" s="42"/>
      <c r="G33" s="42"/>
      <c r="H33" s="43">
        <f>SUM(H21:H32)</f>
        <v>9.75</v>
      </c>
      <c r="I33" s="44">
        <f>SUM(I21:I32)</f>
        <v>728541.24749999994</v>
      </c>
      <c r="J33" s="44"/>
      <c r="K33" s="44">
        <f>SUM(K21:K32)</f>
        <v>1245805.5332249997</v>
      </c>
      <c r="L33" s="44"/>
      <c r="M33" s="44">
        <f>SUM(M21:M32)</f>
        <v>124580.5533225</v>
      </c>
      <c r="N33" s="44"/>
      <c r="O33" s="44">
        <f>SUM(O21:O32)</f>
        <v>0</v>
      </c>
      <c r="P33" s="44"/>
      <c r="Q33" s="44">
        <f>SUM(Q21:Q32)</f>
        <v>0</v>
      </c>
      <c r="R33" s="44"/>
      <c r="S33" s="44">
        <f>SUM(S21:S32)</f>
        <v>0</v>
      </c>
      <c r="T33" s="44"/>
      <c r="U33" s="44">
        <f>SUM(U21:U32)</f>
        <v>0</v>
      </c>
      <c r="V33" s="44"/>
      <c r="W33" s="44">
        <f>SUM(W21:W32)</f>
        <v>0</v>
      </c>
      <c r="X33" s="44">
        <f>SUM(X21:X32)</f>
        <v>124580.5533225</v>
      </c>
      <c r="Y33" s="44">
        <f>SUM(Y21:Y32)</f>
        <v>1370386.0865474998</v>
      </c>
      <c r="Z33" s="44"/>
      <c r="AA33" s="44">
        <f>SUM(AA21:AA32)</f>
        <v>2931762.4001325001</v>
      </c>
      <c r="AB33" s="48">
        <f>SUM(AB21:AB32)</f>
        <v>10</v>
      </c>
      <c r="AC33" s="83">
        <f>SUM(AC21:AC32)</f>
        <v>1156608.6713999999</v>
      </c>
    </row>
    <row r="34" spans="1:29" s="64" customFormat="1" ht="18.600000000000001" customHeight="1">
      <c r="A34" s="287" t="s">
        <v>52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9"/>
    </row>
    <row r="35" spans="1:29" s="64" customFormat="1" ht="18.600000000000001" customHeight="1">
      <c r="A35" s="69">
        <v>1</v>
      </c>
      <c r="B35" s="29" t="s">
        <v>53</v>
      </c>
      <c r="C35" s="30" t="s">
        <v>55</v>
      </c>
      <c r="D35" s="30">
        <v>17.8</v>
      </c>
      <c r="E35" s="32"/>
      <c r="F35" s="30"/>
      <c r="G35" s="30"/>
      <c r="H35" s="38">
        <v>1</v>
      </c>
      <c r="I35" s="49">
        <v>378000</v>
      </c>
      <c r="J35" s="32"/>
      <c r="K35" s="30">
        <v>378000</v>
      </c>
      <c r="L35" s="32"/>
      <c r="M35" s="32"/>
      <c r="N35" s="32"/>
      <c r="O35" s="32"/>
      <c r="P35" s="32"/>
      <c r="Q35" s="35"/>
      <c r="R35" s="32"/>
      <c r="S35" s="32"/>
      <c r="T35" s="32"/>
      <c r="U35" s="32"/>
      <c r="V35" s="32"/>
      <c r="W35" s="32"/>
      <c r="X35" s="32"/>
      <c r="Y35" s="32">
        <f t="shared" ref="Y35:Y45" si="13">K35+X35</f>
        <v>378000</v>
      </c>
      <c r="Z35" s="32"/>
      <c r="AA35" s="32">
        <v>378000</v>
      </c>
      <c r="AB35" s="39">
        <v>1</v>
      </c>
      <c r="AC35" s="40">
        <f t="shared" ref="AC35:AC43" si="14">K35*AB35</f>
        <v>378000</v>
      </c>
    </row>
    <row r="36" spans="1:29" s="64" customFormat="1" ht="18.600000000000001" customHeight="1">
      <c r="A36" s="69">
        <v>2</v>
      </c>
      <c r="B36" s="29" t="s">
        <v>56</v>
      </c>
      <c r="C36" s="30" t="s">
        <v>57</v>
      </c>
      <c r="D36" s="30" t="s">
        <v>20</v>
      </c>
      <c r="E36" s="32"/>
      <c r="F36" s="30">
        <v>17697</v>
      </c>
      <c r="G36" s="30">
        <v>5.53</v>
      </c>
      <c r="H36" s="38">
        <v>1</v>
      </c>
      <c r="I36" s="32">
        <f t="shared" ref="I36:I45" si="15">F36*G36*H36</f>
        <v>97864.41</v>
      </c>
      <c r="J36" s="34">
        <v>1.71</v>
      </c>
      <c r="K36" s="49">
        <f t="shared" ref="K36:K47" si="16">I36*J36</f>
        <v>167348.14110000001</v>
      </c>
      <c r="L36" s="32">
        <v>10</v>
      </c>
      <c r="M36" s="32">
        <f t="shared" ref="M36:M45" si="17">K36*L36/100</f>
        <v>16734.814109999999</v>
      </c>
      <c r="N36" s="32"/>
      <c r="O36" s="32"/>
      <c r="P36" s="32"/>
      <c r="Q36" s="35"/>
      <c r="R36" s="32"/>
      <c r="S36" s="32"/>
      <c r="T36" s="32"/>
      <c r="U36" s="32"/>
      <c r="V36" s="32"/>
      <c r="W36" s="32"/>
      <c r="X36" s="32">
        <f t="shared" ref="X36:X47" si="18">M36+W36+O36+Q36+S36+U36</f>
        <v>16734.814109999999</v>
      </c>
      <c r="Y36" s="32">
        <f t="shared" si="13"/>
        <v>184082.95521000001</v>
      </c>
      <c r="Z36" s="31">
        <v>1.9</v>
      </c>
      <c r="AA36" s="32">
        <f t="shared" ref="AA36:AA47" si="19">Y36*Z36</f>
        <v>349757.61489900004</v>
      </c>
      <c r="AB36" s="39">
        <v>1</v>
      </c>
      <c r="AC36" s="40">
        <f t="shared" si="14"/>
        <v>167348.14110000001</v>
      </c>
    </row>
    <row r="37" spans="1:29" s="64" customFormat="1" ht="18.600000000000001" customHeight="1">
      <c r="A37" s="69">
        <v>3</v>
      </c>
      <c r="B37" s="29" t="s">
        <v>499</v>
      </c>
      <c r="C37" s="30" t="s">
        <v>35</v>
      </c>
      <c r="D37" s="31" t="s">
        <v>20</v>
      </c>
      <c r="E37" s="32"/>
      <c r="F37" s="30">
        <v>17697</v>
      </c>
      <c r="G37" s="30">
        <v>4.83</v>
      </c>
      <c r="H37" s="38">
        <v>1</v>
      </c>
      <c r="I37" s="32">
        <f t="shared" si="15"/>
        <v>85476.51</v>
      </c>
      <c r="J37" s="34">
        <v>1.71</v>
      </c>
      <c r="K37" s="49">
        <f t="shared" si="16"/>
        <v>146164.8321</v>
      </c>
      <c r="L37" s="32">
        <v>10</v>
      </c>
      <c r="M37" s="32">
        <f t="shared" si="17"/>
        <v>14616.48321</v>
      </c>
      <c r="N37" s="32"/>
      <c r="O37" s="32"/>
      <c r="P37" s="32"/>
      <c r="Q37" s="35"/>
      <c r="R37" s="32"/>
      <c r="S37" s="32"/>
      <c r="T37" s="32"/>
      <c r="U37" s="32"/>
      <c r="V37" s="32"/>
      <c r="W37" s="32"/>
      <c r="X37" s="32">
        <f t="shared" si="18"/>
        <v>14616.48321</v>
      </c>
      <c r="Y37" s="32">
        <f t="shared" si="13"/>
        <v>160781.31531000001</v>
      </c>
      <c r="Z37" s="31">
        <v>2.2000000000000002</v>
      </c>
      <c r="AA37" s="32">
        <f t="shared" si="19"/>
        <v>353718.89368200005</v>
      </c>
      <c r="AB37" s="39">
        <v>1</v>
      </c>
      <c r="AC37" s="40">
        <f t="shared" si="14"/>
        <v>146164.8321</v>
      </c>
    </row>
    <row r="38" spans="1:29" s="64" customFormat="1" ht="18.600000000000001" customHeight="1">
      <c r="A38" s="69">
        <v>4</v>
      </c>
      <c r="B38" s="29" t="s">
        <v>391</v>
      </c>
      <c r="C38" s="30" t="s">
        <v>39</v>
      </c>
      <c r="D38" s="31">
        <v>18</v>
      </c>
      <c r="E38" s="32"/>
      <c r="F38" s="30">
        <v>17697</v>
      </c>
      <c r="G38" s="30">
        <v>3.61</v>
      </c>
      <c r="H38" s="38">
        <v>1</v>
      </c>
      <c r="I38" s="32">
        <f t="shared" si="15"/>
        <v>63886.17</v>
      </c>
      <c r="J38" s="34">
        <v>1.71</v>
      </c>
      <c r="K38" s="49">
        <f t="shared" si="16"/>
        <v>109245.3507</v>
      </c>
      <c r="L38" s="32">
        <v>10</v>
      </c>
      <c r="M38" s="32">
        <f t="shared" si="17"/>
        <v>10924.53507</v>
      </c>
      <c r="N38" s="32"/>
      <c r="O38" s="32"/>
      <c r="P38" s="32"/>
      <c r="Q38" s="35"/>
      <c r="R38" s="32"/>
      <c r="S38" s="32"/>
      <c r="T38" s="32"/>
      <c r="U38" s="32"/>
      <c r="V38" s="32"/>
      <c r="W38" s="32"/>
      <c r="X38" s="32">
        <f t="shared" si="18"/>
        <v>10924.53507</v>
      </c>
      <c r="Y38" s="32">
        <f t="shared" si="13"/>
        <v>120169.88576999999</v>
      </c>
      <c r="Z38" s="31">
        <v>2.8</v>
      </c>
      <c r="AA38" s="32">
        <f t="shared" si="19"/>
        <v>336475.68015599996</v>
      </c>
      <c r="AB38" s="39">
        <v>1</v>
      </c>
      <c r="AC38" s="40">
        <f t="shared" si="14"/>
        <v>109245.3507</v>
      </c>
    </row>
    <row r="39" spans="1:29" s="64" customFormat="1" ht="18.600000000000001" customHeight="1">
      <c r="A39" s="69">
        <v>5</v>
      </c>
      <c r="B39" s="29" t="s">
        <v>411</v>
      </c>
      <c r="C39" s="30" t="s">
        <v>35</v>
      </c>
      <c r="D39" s="31">
        <v>16.5</v>
      </c>
      <c r="E39" s="32"/>
      <c r="F39" s="30">
        <v>17697</v>
      </c>
      <c r="G39" s="30">
        <v>4.6100000000000003</v>
      </c>
      <c r="H39" s="38">
        <v>1</v>
      </c>
      <c r="I39" s="32">
        <f t="shared" si="15"/>
        <v>81583.170000000013</v>
      </c>
      <c r="J39" s="34">
        <v>1.71</v>
      </c>
      <c r="K39" s="49">
        <f t="shared" si="16"/>
        <v>139507.22070000001</v>
      </c>
      <c r="L39" s="32">
        <v>10</v>
      </c>
      <c r="M39" s="32">
        <f t="shared" si="17"/>
        <v>13950.72207</v>
      </c>
      <c r="N39" s="32"/>
      <c r="O39" s="32"/>
      <c r="P39" s="32"/>
      <c r="Q39" s="35"/>
      <c r="R39" s="32"/>
      <c r="S39" s="32"/>
      <c r="T39" s="32"/>
      <c r="U39" s="32"/>
      <c r="V39" s="32"/>
      <c r="W39" s="32"/>
      <c r="X39" s="32">
        <f t="shared" si="18"/>
        <v>13950.72207</v>
      </c>
      <c r="Y39" s="32">
        <f t="shared" si="13"/>
        <v>153457.94276999999</v>
      </c>
      <c r="Z39" s="31">
        <v>2.2999999999999998</v>
      </c>
      <c r="AA39" s="32">
        <f t="shared" si="19"/>
        <v>352953.26837099995</v>
      </c>
      <c r="AB39" s="39">
        <v>1</v>
      </c>
      <c r="AC39" s="40">
        <f t="shared" si="14"/>
        <v>139507.22070000001</v>
      </c>
    </row>
    <row r="40" spans="1:29" s="64" customFormat="1" ht="18.600000000000001" customHeight="1">
      <c r="A40" s="69">
        <v>6</v>
      </c>
      <c r="B40" s="29" t="s">
        <v>411</v>
      </c>
      <c r="C40" s="30" t="s">
        <v>35</v>
      </c>
      <c r="D40" s="31">
        <v>16.5</v>
      </c>
      <c r="E40" s="32"/>
      <c r="F40" s="30">
        <v>17697</v>
      </c>
      <c r="G40" s="30">
        <v>4.6100000000000003</v>
      </c>
      <c r="H40" s="38">
        <v>0.5</v>
      </c>
      <c r="I40" s="32">
        <f>F40*G40*H40</f>
        <v>40791.585000000006</v>
      </c>
      <c r="J40" s="34">
        <v>1.71</v>
      </c>
      <c r="K40" s="49">
        <f>I40*J40</f>
        <v>69753.610350000003</v>
      </c>
      <c r="L40" s="32">
        <v>10</v>
      </c>
      <c r="M40" s="32">
        <f>K40*L40/100</f>
        <v>6975.3610349999999</v>
      </c>
      <c r="N40" s="32"/>
      <c r="O40" s="32"/>
      <c r="P40" s="32"/>
      <c r="Q40" s="35"/>
      <c r="R40" s="32"/>
      <c r="S40" s="32"/>
      <c r="T40" s="32"/>
      <c r="U40" s="32"/>
      <c r="V40" s="32"/>
      <c r="W40" s="32"/>
      <c r="X40" s="32">
        <f>M40+W40+O40+Q40+S40+U40</f>
        <v>6975.3610349999999</v>
      </c>
      <c r="Y40" s="32">
        <f>K40+X40</f>
        <v>76728.971384999997</v>
      </c>
      <c r="Z40" s="34"/>
      <c r="AA40" s="32">
        <f>Y40</f>
        <v>76728.971384999997</v>
      </c>
      <c r="AB40" s="39"/>
      <c r="AC40" s="40"/>
    </row>
    <row r="41" spans="1:29" s="64" customFormat="1" ht="18.600000000000001" customHeight="1">
      <c r="A41" s="69">
        <v>7</v>
      </c>
      <c r="B41" s="29" t="s">
        <v>412</v>
      </c>
      <c r="C41" s="30" t="s">
        <v>35</v>
      </c>
      <c r="D41" s="31">
        <v>11</v>
      </c>
      <c r="E41" s="32"/>
      <c r="F41" s="30">
        <v>17697</v>
      </c>
      <c r="G41" s="30">
        <v>4.46</v>
      </c>
      <c r="H41" s="38">
        <v>1</v>
      </c>
      <c r="I41" s="32">
        <f t="shared" si="15"/>
        <v>78928.62</v>
      </c>
      <c r="J41" s="34">
        <v>1.71</v>
      </c>
      <c r="K41" s="49">
        <f t="shared" si="16"/>
        <v>134967.94019999998</v>
      </c>
      <c r="L41" s="32">
        <v>10</v>
      </c>
      <c r="M41" s="32">
        <f t="shared" si="17"/>
        <v>13496.794019999998</v>
      </c>
      <c r="N41" s="32"/>
      <c r="O41" s="32"/>
      <c r="P41" s="32"/>
      <c r="Q41" s="35"/>
      <c r="R41" s="32"/>
      <c r="S41" s="32"/>
      <c r="T41" s="32"/>
      <c r="U41" s="32"/>
      <c r="V41" s="32"/>
      <c r="W41" s="32"/>
      <c r="X41" s="32">
        <f t="shared" si="18"/>
        <v>13496.794019999998</v>
      </c>
      <c r="Y41" s="32">
        <f t="shared" si="13"/>
        <v>148464.73421999998</v>
      </c>
      <c r="Z41" s="31">
        <v>2.2000000000000002</v>
      </c>
      <c r="AA41" s="32">
        <f t="shared" si="19"/>
        <v>326622.41528399999</v>
      </c>
      <c r="AB41" s="39">
        <v>1</v>
      </c>
      <c r="AC41" s="40">
        <f t="shared" si="14"/>
        <v>134967.94019999998</v>
      </c>
    </row>
    <row r="42" spans="1:29" s="64" customFormat="1" ht="18.600000000000001" customHeight="1">
      <c r="A42" s="69">
        <v>8</v>
      </c>
      <c r="B42" s="29" t="s">
        <v>413</v>
      </c>
      <c r="C42" s="30" t="s">
        <v>35</v>
      </c>
      <c r="D42" s="31" t="s">
        <v>20</v>
      </c>
      <c r="E42" s="32"/>
      <c r="F42" s="30">
        <v>17697</v>
      </c>
      <c r="G42" s="30">
        <v>4.83</v>
      </c>
      <c r="H42" s="38">
        <v>1</v>
      </c>
      <c r="I42" s="32">
        <f t="shared" si="15"/>
        <v>85476.51</v>
      </c>
      <c r="J42" s="34">
        <v>1.71</v>
      </c>
      <c r="K42" s="49">
        <f t="shared" si="16"/>
        <v>146164.8321</v>
      </c>
      <c r="L42" s="32">
        <v>10</v>
      </c>
      <c r="M42" s="32">
        <f t="shared" si="17"/>
        <v>14616.48321</v>
      </c>
      <c r="N42" s="32"/>
      <c r="O42" s="32"/>
      <c r="P42" s="32"/>
      <c r="Q42" s="35"/>
      <c r="R42" s="32"/>
      <c r="S42" s="32"/>
      <c r="T42" s="32"/>
      <c r="U42" s="32"/>
      <c r="V42" s="32"/>
      <c r="W42" s="32"/>
      <c r="X42" s="32">
        <f t="shared" si="18"/>
        <v>14616.48321</v>
      </c>
      <c r="Y42" s="32">
        <f t="shared" si="13"/>
        <v>160781.31531000001</v>
      </c>
      <c r="Z42" s="31">
        <v>2.2000000000000002</v>
      </c>
      <c r="AA42" s="32">
        <f t="shared" si="19"/>
        <v>353718.89368200005</v>
      </c>
      <c r="AB42" s="39">
        <v>1</v>
      </c>
      <c r="AC42" s="40">
        <f t="shared" si="14"/>
        <v>146164.8321</v>
      </c>
    </row>
    <row r="43" spans="1:29" s="64" customFormat="1" ht="18.600000000000001" customHeight="1">
      <c r="A43" s="69">
        <v>9</v>
      </c>
      <c r="B43" s="29" t="s">
        <v>413</v>
      </c>
      <c r="C43" s="30" t="s">
        <v>39</v>
      </c>
      <c r="D43" s="31">
        <v>2.2999999999999998</v>
      </c>
      <c r="E43" s="32"/>
      <c r="F43" s="30">
        <v>17697</v>
      </c>
      <c r="G43" s="34">
        <v>3.39</v>
      </c>
      <c r="H43" s="38">
        <v>1</v>
      </c>
      <c r="I43" s="32">
        <f>F43*G43*H43</f>
        <v>59992.83</v>
      </c>
      <c r="J43" s="34">
        <v>1.71</v>
      </c>
      <c r="K43" s="49">
        <f>I43*J43</f>
        <v>102587.7393</v>
      </c>
      <c r="L43" s="32">
        <v>10</v>
      </c>
      <c r="M43" s="32">
        <f>K43*L43/100</f>
        <v>10258.773930000001</v>
      </c>
      <c r="N43" s="32"/>
      <c r="O43" s="32"/>
      <c r="P43" s="32"/>
      <c r="Q43" s="35"/>
      <c r="R43" s="32"/>
      <c r="S43" s="32"/>
      <c r="T43" s="32"/>
      <c r="U43" s="32"/>
      <c r="V43" s="32"/>
      <c r="W43" s="32"/>
      <c r="X43" s="32">
        <f>M43+W43+O43+Q43+S43+U43</f>
        <v>10258.773930000001</v>
      </c>
      <c r="Y43" s="32">
        <f>K43+X43</f>
        <v>112846.51323</v>
      </c>
      <c r="Z43" s="31">
        <v>2.2000000000000002</v>
      </c>
      <c r="AA43" s="32">
        <f>Y43*Z43</f>
        <v>248262.32910600002</v>
      </c>
      <c r="AB43" s="39">
        <v>1</v>
      </c>
      <c r="AC43" s="40">
        <f t="shared" si="14"/>
        <v>102587.7393</v>
      </c>
    </row>
    <row r="44" spans="1:29" s="64" customFormat="1" ht="18.600000000000001" customHeight="1">
      <c r="A44" s="69">
        <v>10</v>
      </c>
      <c r="B44" s="29" t="s">
        <v>514</v>
      </c>
      <c r="C44" s="30" t="s">
        <v>35</v>
      </c>
      <c r="D44" s="31">
        <v>7</v>
      </c>
      <c r="E44" s="32"/>
      <c r="F44" s="30">
        <v>17697</v>
      </c>
      <c r="G44" s="34">
        <v>4.43</v>
      </c>
      <c r="H44" s="38">
        <v>1</v>
      </c>
      <c r="I44" s="32">
        <f t="shared" si="15"/>
        <v>78397.709999999992</v>
      </c>
      <c r="J44" s="34">
        <v>1.71</v>
      </c>
      <c r="K44" s="49">
        <f t="shared" si="16"/>
        <v>134060.08409999998</v>
      </c>
      <c r="L44" s="32">
        <v>10</v>
      </c>
      <c r="M44" s="32">
        <f t="shared" si="17"/>
        <v>13406.008409999999</v>
      </c>
      <c r="N44" s="32"/>
      <c r="O44" s="32"/>
      <c r="P44" s="32"/>
      <c r="Q44" s="35"/>
      <c r="R44" s="32"/>
      <c r="S44" s="32"/>
      <c r="T44" s="32"/>
      <c r="U44" s="32"/>
      <c r="V44" s="32"/>
      <c r="W44" s="32"/>
      <c r="X44" s="32">
        <f t="shared" si="18"/>
        <v>13406.008409999999</v>
      </c>
      <c r="Y44" s="32">
        <f t="shared" si="13"/>
        <v>147466.09250999999</v>
      </c>
      <c r="Z44" s="31">
        <v>2</v>
      </c>
      <c r="AA44" s="32">
        <f t="shared" si="19"/>
        <v>294932.18501999998</v>
      </c>
      <c r="AB44" s="39">
        <v>1</v>
      </c>
      <c r="AC44" s="40">
        <f t="shared" ref="AC44:AC47" si="20">K44*AB44</f>
        <v>134060.08409999998</v>
      </c>
    </row>
    <row r="45" spans="1:29" s="64" customFormat="1" ht="18.600000000000001" customHeight="1">
      <c r="A45" s="69">
        <v>11</v>
      </c>
      <c r="B45" s="29" t="s">
        <v>60</v>
      </c>
      <c r="C45" s="30" t="s">
        <v>35</v>
      </c>
      <c r="D45" s="31">
        <v>11</v>
      </c>
      <c r="E45" s="32"/>
      <c r="F45" s="30">
        <v>17697</v>
      </c>
      <c r="G45" s="30">
        <v>4.46</v>
      </c>
      <c r="H45" s="38">
        <v>1</v>
      </c>
      <c r="I45" s="32">
        <f t="shared" si="15"/>
        <v>78928.62</v>
      </c>
      <c r="J45" s="34">
        <v>1.71</v>
      </c>
      <c r="K45" s="49">
        <f t="shared" si="16"/>
        <v>134967.94019999998</v>
      </c>
      <c r="L45" s="32">
        <v>10</v>
      </c>
      <c r="M45" s="32">
        <f t="shared" si="17"/>
        <v>13496.794019999998</v>
      </c>
      <c r="N45" s="32"/>
      <c r="O45" s="32"/>
      <c r="P45" s="32"/>
      <c r="Q45" s="35"/>
      <c r="R45" s="32"/>
      <c r="S45" s="32"/>
      <c r="T45" s="32"/>
      <c r="U45" s="32"/>
      <c r="V45" s="32"/>
      <c r="W45" s="32"/>
      <c r="X45" s="32">
        <f t="shared" si="18"/>
        <v>13496.794019999998</v>
      </c>
      <c r="Y45" s="32">
        <f t="shared" si="13"/>
        <v>148464.73421999998</v>
      </c>
      <c r="Z45" s="31">
        <v>2.2000000000000002</v>
      </c>
      <c r="AA45" s="32">
        <f t="shared" si="19"/>
        <v>326622.41528399999</v>
      </c>
      <c r="AB45" s="39">
        <v>1</v>
      </c>
      <c r="AC45" s="40">
        <f t="shared" si="20"/>
        <v>134967.94019999998</v>
      </c>
    </row>
    <row r="46" spans="1:29" s="64" customFormat="1" ht="18.600000000000001" customHeight="1">
      <c r="A46" s="69">
        <v>12</v>
      </c>
      <c r="B46" s="29" t="s">
        <v>59</v>
      </c>
      <c r="C46" s="30" t="s">
        <v>35</v>
      </c>
      <c r="D46" s="31">
        <v>7</v>
      </c>
      <c r="E46" s="32"/>
      <c r="F46" s="30">
        <v>17697</v>
      </c>
      <c r="G46" s="34">
        <v>4.43</v>
      </c>
      <c r="H46" s="38">
        <v>1</v>
      </c>
      <c r="I46" s="32">
        <f>F46*G46*H46</f>
        <v>78397.709999999992</v>
      </c>
      <c r="J46" s="34">
        <v>1.71</v>
      </c>
      <c r="K46" s="49">
        <f t="shared" si="16"/>
        <v>134060.08409999998</v>
      </c>
      <c r="L46" s="32">
        <v>10</v>
      </c>
      <c r="M46" s="32">
        <f>K46*L46/100</f>
        <v>13406.008409999999</v>
      </c>
      <c r="N46" s="32"/>
      <c r="O46" s="32"/>
      <c r="P46" s="32"/>
      <c r="Q46" s="35"/>
      <c r="R46" s="32"/>
      <c r="S46" s="32"/>
      <c r="T46" s="32"/>
      <c r="U46" s="32"/>
      <c r="V46" s="32"/>
      <c r="W46" s="32"/>
      <c r="X46" s="32">
        <f>M46+W46+O46+Q46+S46+U46</f>
        <v>13406.008409999999</v>
      </c>
      <c r="Y46" s="32">
        <f>K46+X46</f>
        <v>147466.09250999999</v>
      </c>
      <c r="Z46" s="31">
        <v>2</v>
      </c>
      <c r="AA46" s="32">
        <f>Y46*Z46</f>
        <v>294932.18501999998</v>
      </c>
      <c r="AB46" s="39">
        <v>1</v>
      </c>
      <c r="AC46" s="40">
        <f t="shared" si="20"/>
        <v>134060.08409999998</v>
      </c>
    </row>
    <row r="47" spans="1:29" s="64" customFormat="1" ht="18.600000000000001" customHeight="1">
      <c r="A47" s="69">
        <v>13</v>
      </c>
      <c r="B47" s="29" t="s">
        <v>414</v>
      </c>
      <c r="C47" s="30" t="s">
        <v>35</v>
      </c>
      <c r="D47" s="31">
        <v>7</v>
      </c>
      <c r="E47" s="32"/>
      <c r="F47" s="30">
        <v>17697</v>
      </c>
      <c r="G47" s="34">
        <v>4.43</v>
      </c>
      <c r="H47" s="38">
        <v>0.5</v>
      </c>
      <c r="I47" s="32">
        <f>F47*G47*H47</f>
        <v>39198.854999999996</v>
      </c>
      <c r="J47" s="34">
        <v>1.71</v>
      </c>
      <c r="K47" s="49">
        <f t="shared" si="16"/>
        <v>67030.042049999989</v>
      </c>
      <c r="L47" s="32">
        <v>10</v>
      </c>
      <c r="M47" s="32">
        <f>K47*L47/100</f>
        <v>6703.0042049999993</v>
      </c>
      <c r="N47" s="32"/>
      <c r="O47" s="32"/>
      <c r="P47" s="32"/>
      <c r="Q47" s="35"/>
      <c r="R47" s="32"/>
      <c r="S47" s="32"/>
      <c r="T47" s="32"/>
      <c r="U47" s="32"/>
      <c r="V47" s="32"/>
      <c r="W47" s="32"/>
      <c r="X47" s="32">
        <f t="shared" si="18"/>
        <v>6703.0042049999993</v>
      </c>
      <c r="Y47" s="32">
        <f>K47+X47</f>
        <v>73733.046254999994</v>
      </c>
      <c r="Z47" s="31">
        <v>2</v>
      </c>
      <c r="AA47" s="32">
        <f t="shared" si="19"/>
        <v>147466.09250999999</v>
      </c>
      <c r="AB47" s="39">
        <v>1</v>
      </c>
      <c r="AC47" s="40">
        <f t="shared" si="20"/>
        <v>67030.042049999989</v>
      </c>
    </row>
    <row r="48" spans="1:29" s="64" customFormat="1" ht="18.600000000000001" customHeight="1">
      <c r="A48" s="69"/>
      <c r="B48" s="41" t="s">
        <v>22</v>
      </c>
      <c r="C48" s="42"/>
      <c r="D48" s="27"/>
      <c r="E48" s="32"/>
      <c r="F48" s="42"/>
      <c r="G48" s="42"/>
      <c r="H48" s="51">
        <f>SUM(H35:H47)</f>
        <v>12</v>
      </c>
      <c r="I48" s="45">
        <f>SUM(I35:I47)</f>
        <v>1246922.7000000002</v>
      </c>
      <c r="J48" s="45"/>
      <c r="K48" s="45">
        <f>SUM(K35:K47)</f>
        <v>1863857.817</v>
      </c>
      <c r="L48" s="45"/>
      <c r="M48" s="45">
        <f>SUM(M35:M47)</f>
        <v>148585.78169999999</v>
      </c>
      <c r="N48" s="45"/>
      <c r="O48" s="45">
        <f>SUM(O35:O47)</f>
        <v>0</v>
      </c>
      <c r="P48" s="45"/>
      <c r="Q48" s="45">
        <f>SUM(Q35:Q47)</f>
        <v>0</v>
      </c>
      <c r="R48" s="45"/>
      <c r="S48" s="45">
        <f>SUM(S35:S47)</f>
        <v>0</v>
      </c>
      <c r="T48" s="45"/>
      <c r="U48" s="45">
        <f>SUM(U35:U47)</f>
        <v>0</v>
      </c>
      <c r="V48" s="45"/>
      <c r="W48" s="45">
        <f>SUM(W35:W47)</f>
        <v>0</v>
      </c>
      <c r="X48" s="45">
        <f>SUM(X35:X47)</f>
        <v>148585.78169999999</v>
      </c>
      <c r="Y48" s="45">
        <f>SUM(Y35:Y47)</f>
        <v>2012443.5986999995</v>
      </c>
      <c r="Z48" s="45"/>
      <c r="AA48" s="45">
        <f>SUM(AA35:AA47)</f>
        <v>3840190.9443990001</v>
      </c>
      <c r="AB48" s="51">
        <f>SUM(AB35:AB47)</f>
        <v>12</v>
      </c>
      <c r="AC48" s="63">
        <f>SUM(AC35:AC47)</f>
        <v>1794104.2066500003</v>
      </c>
    </row>
    <row r="49" spans="1:29" s="64" customFormat="1" ht="18.600000000000001" customHeight="1">
      <c r="A49" s="179"/>
      <c r="B49" s="180" t="s">
        <v>61</v>
      </c>
      <c r="C49" s="141"/>
      <c r="D49" s="59"/>
      <c r="E49" s="138"/>
      <c r="F49" s="59"/>
      <c r="G49" s="181"/>
      <c r="H49" s="181">
        <f>H50+H51+H52+H53</f>
        <v>24.75</v>
      </c>
      <c r="I49" s="59">
        <f>I50+I51+I52+I53</f>
        <v>2252245.0275000003</v>
      </c>
      <c r="J49" s="59"/>
      <c r="K49" s="59">
        <f>K50+K51+K52+K53</f>
        <v>4319913.6862749998</v>
      </c>
      <c r="L49" s="59"/>
      <c r="M49" s="59">
        <f>M50+M51+M52+M53</f>
        <v>273166.33502250002</v>
      </c>
      <c r="N49" s="59"/>
      <c r="O49" s="59">
        <f>O50+O51+O52+O53</f>
        <v>0</v>
      </c>
      <c r="P49" s="59"/>
      <c r="Q49" s="59">
        <f>Q50+Q51+Q52+Q53</f>
        <v>0</v>
      </c>
      <c r="R49" s="59"/>
      <c r="S49" s="59">
        <f>S50+S51+S52+S53</f>
        <v>0</v>
      </c>
      <c r="T49" s="59"/>
      <c r="U49" s="59">
        <f>U50+U51+U52+U53</f>
        <v>0</v>
      </c>
      <c r="V49" s="59"/>
      <c r="W49" s="59">
        <f>W50+W51+W52+W53</f>
        <v>0</v>
      </c>
      <c r="X49" s="59">
        <f>X50+X51+X52+X53</f>
        <v>273166.33502250002</v>
      </c>
      <c r="Y49" s="59">
        <f>Y50+Y51+Y52+Y53</f>
        <v>4593080.0212974995</v>
      </c>
      <c r="Z49" s="59"/>
      <c r="AA49" s="59">
        <f>AA50+AA51+AA52+AA53</f>
        <v>7982203.6805815008</v>
      </c>
      <c r="AB49" s="182">
        <f>AB50+AB51+AB52+AB53</f>
        <v>25</v>
      </c>
      <c r="AC49" s="183">
        <f>AC50+AC51+AC52+AC53</f>
        <v>4567712.8780500004</v>
      </c>
    </row>
    <row r="50" spans="1:29" s="25" customFormat="1" ht="18.600000000000001" customHeight="1">
      <c r="A50" s="184"/>
      <c r="B50" s="334" t="s">
        <v>130</v>
      </c>
      <c r="C50" s="335"/>
      <c r="D50" s="335"/>
      <c r="E50" s="335"/>
      <c r="F50" s="335"/>
      <c r="G50" s="335"/>
      <c r="H50" s="185">
        <f>H19</f>
        <v>3</v>
      </c>
      <c r="I50" s="186">
        <f>I19</f>
        <v>276781.08</v>
      </c>
      <c r="J50" s="186"/>
      <c r="K50" s="186">
        <f>K19</f>
        <v>1210250.33605</v>
      </c>
      <c r="L50" s="186"/>
      <c r="M50" s="186">
        <f>M19</f>
        <v>0</v>
      </c>
      <c r="N50" s="186"/>
      <c r="O50" s="186">
        <f>O19</f>
        <v>0</v>
      </c>
      <c r="P50" s="186"/>
      <c r="Q50" s="186">
        <f>Q19</f>
        <v>0</v>
      </c>
      <c r="R50" s="186"/>
      <c r="S50" s="186">
        <f>S19</f>
        <v>0</v>
      </c>
      <c r="T50" s="186"/>
      <c r="U50" s="186">
        <f>U19</f>
        <v>0</v>
      </c>
      <c r="V50" s="186"/>
      <c r="W50" s="186">
        <f>W19</f>
        <v>0</v>
      </c>
      <c r="X50" s="186">
        <f>X19</f>
        <v>0</v>
      </c>
      <c r="Y50" s="186">
        <f>Y19</f>
        <v>1210250.33605</v>
      </c>
      <c r="Z50" s="186"/>
      <c r="AA50" s="186">
        <f>AA19</f>
        <v>1210250.33605</v>
      </c>
      <c r="AB50" s="185">
        <f>AB19</f>
        <v>3</v>
      </c>
      <c r="AC50" s="187">
        <f>AC19</f>
        <v>1617000</v>
      </c>
    </row>
    <row r="51" spans="1:29" s="25" customFormat="1" ht="18.600000000000001" customHeight="1">
      <c r="A51" s="184"/>
      <c r="B51" s="302" t="s">
        <v>267</v>
      </c>
      <c r="C51" s="302"/>
      <c r="D51" s="302"/>
      <c r="E51" s="302"/>
      <c r="F51" s="302"/>
      <c r="G51" s="302"/>
      <c r="H51" s="185">
        <v>0</v>
      </c>
      <c r="I51" s="186">
        <v>0</v>
      </c>
      <c r="J51" s="186"/>
      <c r="K51" s="186">
        <v>0</v>
      </c>
      <c r="L51" s="186"/>
      <c r="M51" s="186">
        <v>0</v>
      </c>
      <c r="N51" s="186"/>
      <c r="O51" s="186">
        <v>0</v>
      </c>
      <c r="P51" s="186"/>
      <c r="Q51" s="186">
        <v>0</v>
      </c>
      <c r="R51" s="186"/>
      <c r="S51" s="186">
        <v>0</v>
      </c>
      <c r="T51" s="186"/>
      <c r="U51" s="186">
        <v>0</v>
      </c>
      <c r="V51" s="186"/>
      <c r="W51" s="186">
        <v>0</v>
      </c>
      <c r="X51" s="186">
        <v>0</v>
      </c>
      <c r="Y51" s="186">
        <v>0</v>
      </c>
      <c r="Z51" s="186"/>
      <c r="AA51" s="186">
        <v>0</v>
      </c>
      <c r="AB51" s="185">
        <v>0</v>
      </c>
      <c r="AC51" s="187">
        <v>0</v>
      </c>
    </row>
    <row r="52" spans="1:29" s="25" customFormat="1" ht="18.600000000000001" customHeight="1">
      <c r="A52" s="184"/>
      <c r="B52" s="302" t="s">
        <v>268</v>
      </c>
      <c r="C52" s="302"/>
      <c r="D52" s="302"/>
      <c r="E52" s="302"/>
      <c r="F52" s="302"/>
      <c r="G52" s="302"/>
      <c r="H52" s="185">
        <v>0</v>
      </c>
      <c r="I52" s="186">
        <v>0</v>
      </c>
      <c r="J52" s="186"/>
      <c r="K52" s="186">
        <v>0</v>
      </c>
      <c r="L52" s="186"/>
      <c r="M52" s="186">
        <v>0</v>
      </c>
      <c r="N52" s="186"/>
      <c r="O52" s="186">
        <v>0</v>
      </c>
      <c r="P52" s="186"/>
      <c r="Q52" s="186">
        <v>0</v>
      </c>
      <c r="R52" s="186"/>
      <c r="S52" s="186">
        <v>0</v>
      </c>
      <c r="T52" s="186"/>
      <c r="U52" s="186">
        <v>0</v>
      </c>
      <c r="V52" s="186"/>
      <c r="W52" s="186">
        <v>0</v>
      </c>
      <c r="X52" s="186">
        <v>0</v>
      </c>
      <c r="Y52" s="186">
        <v>0</v>
      </c>
      <c r="Z52" s="186"/>
      <c r="AA52" s="186">
        <v>0</v>
      </c>
      <c r="AB52" s="185">
        <v>0</v>
      </c>
      <c r="AC52" s="187">
        <v>0</v>
      </c>
    </row>
    <row r="53" spans="1:29" s="25" customFormat="1" ht="18.600000000000001" customHeight="1" thickBot="1">
      <c r="A53" s="188"/>
      <c r="B53" s="332" t="s">
        <v>131</v>
      </c>
      <c r="C53" s="333"/>
      <c r="D53" s="333"/>
      <c r="E53" s="333"/>
      <c r="F53" s="333"/>
      <c r="G53" s="333"/>
      <c r="H53" s="189">
        <f>H48+H33</f>
        <v>21.75</v>
      </c>
      <c r="I53" s="190">
        <f>I48+I33</f>
        <v>1975463.9475000002</v>
      </c>
      <c r="J53" s="190"/>
      <c r="K53" s="190">
        <f>K48+K33</f>
        <v>3109663.3502249997</v>
      </c>
      <c r="L53" s="190"/>
      <c r="M53" s="190">
        <f>M48+M33</f>
        <v>273166.33502250002</v>
      </c>
      <c r="N53" s="190"/>
      <c r="O53" s="190">
        <f>O48+O33</f>
        <v>0</v>
      </c>
      <c r="P53" s="190"/>
      <c r="Q53" s="190">
        <f>Q48+Q33</f>
        <v>0</v>
      </c>
      <c r="R53" s="190"/>
      <c r="S53" s="190">
        <f>S48+S33</f>
        <v>0</v>
      </c>
      <c r="T53" s="190"/>
      <c r="U53" s="190">
        <f>U48+U33</f>
        <v>0</v>
      </c>
      <c r="V53" s="190"/>
      <c r="W53" s="190">
        <f>W48+W33</f>
        <v>0</v>
      </c>
      <c r="X53" s="190">
        <f>X48+X33</f>
        <v>273166.33502250002</v>
      </c>
      <c r="Y53" s="190">
        <f>Y48+Y33</f>
        <v>3382829.6852474995</v>
      </c>
      <c r="Z53" s="190"/>
      <c r="AA53" s="190">
        <f>AA48+AA33</f>
        <v>6771953.3445315007</v>
      </c>
      <c r="AB53" s="190">
        <f>AB48+AB33</f>
        <v>22</v>
      </c>
      <c r="AC53" s="191">
        <f>AC48+AC33</f>
        <v>2950712.8780500004</v>
      </c>
    </row>
    <row r="54" spans="1:29" s="25" customFormat="1" ht="18.600000000000001" customHeight="1">
      <c r="A54" s="347" t="s">
        <v>269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9"/>
    </row>
    <row r="55" spans="1:29" s="25" customFormat="1" ht="18.600000000000001" customHeight="1">
      <c r="A55" s="287" t="s">
        <v>14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9"/>
    </row>
    <row r="56" spans="1:29" s="64" customFormat="1" ht="18.600000000000001" customHeight="1">
      <c r="A56" s="69">
        <v>1</v>
      </c>
      <c r="B56" s="192" t="s">
        <v>479</v>
      </c>
      <c r="C56" s="30" t="s">
        <v>19</v>
      </c>
      <c r="D56" s="30" t="s">
        <v>20</v>
      </c>
      <c r="E56" s="30" t="s">
        <v>46</v>
      </c>
      <c r="F56" s="30">
        <v>17697</v>
      </c>
      <c r="G56" s="30">
        <v>5.54</v>
      </c>
      <c r="H56" s="31">
        <v>1</v>
      </c>
      <c r="I56" s="32">
        <f>F56*G56*H56</f>
        <v>98041.38</v>
      </c>
      <c r="J56" s="34">
        <v>3.42</v>
      </c>
      <c r="K56" s="32">
        <f>I56*J56</f>
        <v>335301.5196</v>
      </c>
      <c r="L56" s="32">
        <v>10</v>
      </c>
      <c r="M56" s="32">
        <f>L56*K56/100</f>
        <v>33530.151960000003</v>
      </c>
      <c r="N56" s="30">
        <v>50</v>
      </c>
      <c r="O56" s="32">
        <f>F56*H56*N56%</f>
        <v>8848.5</v>
      </c>
      <c r="P56" s="30"/>
      <c r="Q56" s="30"/>
      <c r="R56" s="30"/>
      <c r="S56" s="30"/>
      <c r="T56" s="30"/>
      <c r="U56" s="30"/>
      <c r="V56" s="30"/>
      <c r="W56" s="30"/>
      <c r="X56" s="32">
        <f>M56+W56+O56+Q56+S56+U56</f>
        <v>42378.651960000003</v>
      </c>
      <c r="Y56" s="32">
        <f>K56+X56</f>
        <v>377680.17155999999</v>
      </c>
      <c r="Z56" s="30">
        <v>1.1000000000000001</v>
      </c>
      <c r="AA56" s="32">
        <f>Y56*Z56</f>
        <v>415448.188716</v>
      </c>
      <c r="AB56" s="31">
        <v>1</v>
      </c>
      <c r="AC56" s="40">
        <f>K56*AB56</f>
        <v>335301.5196</v>
      </c>
    </row>
    <row r="57" spans="1:29" s="64" customFormat="1" ht="18.600000000000001" customHeight="1">
      <c r="A57" s="69">
        <v>2</v>
      </c>
      <c r="B57" s="29" t="s">
        <v>478</v>
      </c>
      <c r="C57" s="30" t="s">
        <v>21</v>
      </c>
      <c r="D57" s="30" t="s">
        <v>20</v>
      </c>
      <c r="E57" s="30"/>
      <c r="F57" s="30">
        <v>17697</v>
      </c>
      <c r="G57" s="30">
        <v>4.7699999999999996</v>
      </c>
      <c r="H57" s="31">
        <v>1</v>
      </c>
      <c r="I57" s="32">
        <f>F57*G57*H57</f>
        <v>84414.689999999988</v>
      </c>
      <c r="J57" s="34">
        <v>3.42</v>
      </c>
      <c r="K57" s="32">
        <f>I57*J57</f>
        <v>288698.23979999998</v>
      </c>
      <c r="L57" s="32">
        <v>10</v>
      </c>
      <c r="M57" s="32">
        <f>L57*K57/100</f>
        <v>28869.823980000001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2">
        <f>M57+W57+O57+Q57+S57+U57</f>
        <v>28869.823980000001</v>
      </c>
      <c r="Y57" s="32">
        <f>K57+X57</f>
        <v>317568.06377999997</v>
      </c>
      <c r="Z57" s="30"/>
      <c r="AA57" s="32">
        <f>Y57</f>
        <v>317568.06377999997</v>
      </c>
      <c r="AB57" s="31"/>
      <c r="AC57" s="40"/>
    </row>
    <row r="58" spans="1:29" s="64" customFormat="1" ht="18.600000000000001" customHeight="1">
      <c r="A58" s="69">
        <v>3</v>
      </c>
      <c r="B58" s="29" t="s">
        <v>478</v>
      </c>
      <c r="C58" s="30" t="s">
        <v>19</v>
      </c>
      <c r="D58" s="30" t="s">
        <v>20</v>
      </c>
      <c r="E58" s="30" t="s">
        <v>18</v>
      </c>
      <c r="F58" s="30">
        <v>17697</v>
      </c>
      <c r="G58" s="30">
        <v>5.99</v>
      </c>
      <c r="H58" s="30">
        <v>0.5</v>
      </c>
      <c r="I58" s="32">
        <f>F58*G58*H58</f>
        <v>53002.514999999999</v>
      </c>
      <c r="J58" s="34">
        <v>3.42</v>
      </c>
      <c r="K58" s="32">
        <f>I58*J58</f>
        <v>181268.60129999998</v>
      </c>
      <c r="L58" s="32">
        <v>10</v>
      </c>
      <c r="M58" s="32">
        <f>L58*K58/100</f>
        <v>18126.860129999997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2">
        <f>M58+W58+O58+Q58+S58+U58</f>
        <v>18126.860129999997</v>
      </c>
      <c r="Y58" s="32">
        <f>K58+X58</f>
        <v>199395.46142999997</v>
      </c>
      <c r="Z58" s="30"/>
      <c r="AA58" s="32">
        <f>Y58</f>
        <v>199395.46142999997</v>
      </c>
      <c r="AB58" s="31"/>
      <c r="AC58" s="40"/>
    </row>
    <row r="59" spans="1:29" s="25" customFormat="1" ht="18.600000000000001" customHeight="1">
      <c r="A59" s="69">
        <v>4</v>
      </c>
      <c r="B59" s="29" t="s">
        <v>117</v>
      </c>
      <c r="C59" s="30" t="s">
        <v>19</v>
      </c>
      <c r="D59" s="30" t="s">
        <v>20</v>
      </c>
      <c r="E59" s="32" t="s">
        <v>18</v>
      </c>
      <c r="F59" s="30">
        <v>17697</v>
      </c>
      <c r="G59" s="30">
        <v>5.99</v>
      </c>
      <c r="H59" s="38">
        <v>1</v>
      </c>
      <c r="I59" s="32">
        <f>F59*G59*H59</f>
        <v>106005.03</v>
      </c>
      <c r="J59" s="34">
        <v>3.42</v>
      </c>
      <c r="K59" s="32">
        <f>I59*J59</f>
        <v>362537.20259999996</v>
      </c>
      <c r="L59" s="32">
        <v>10</v>
      </c>
      <c r="M59" s="32">
        <f>K59*L59/100</f>
        <v>36253.720259999995</v>
      </c>
      <c r="N59" s="32"/>
      <c r="O59" s="32"/>
      <c r="P59" s="35"/>
      <c r="Q59" s="32"/>
      <c r="R59" s="32"/>
      <c r="S59" s="32"/>
      <c r="T59" s="32"/>
      <c r="U59" s="32"/>
      <c r="V59" s="32"/>
      <c r="W59" s="32"/>
      <c r="X59" s="32">
        <f>M59+W59+O59+Q59+S59+U59</f>
        <v>36253.720259999995</v>
      </c>
      <c r="Y59" s="32">
        <f>K59+X59</f>
        <v>398790.92285999993</v>
      </c>
      <c r="Z59" s="34"/>
      <c r="AA59" s="32">
        <f>Y59</f>
        <v>398790.92285999993</v>
      </c>
      <c r="AB59" s="39">
        <v>1</v>
      </c>
      <c r="AC59" s="40">
        <f>K59*AB59</f>
        <v>362537.20259999996</v>
      </c>
    </row>
    <row r="60" spans="1:29" s="139" customFormat="1" ht="18.600000000000001" customHeight="1">
      <c r="A60" s="62"/>
      <c r="B60" s="41" t="s">
        <v>22</v>
      </c>
      <c r="C60" s="42"/>
      <c r="D60" s="42"/>
      <c r="E60" s="42"/>
      <c r="F60" s="42"/>
      <c r="G60" s="42"/>
      <c r="H60" s="1">
        <f>SUM(H56:H59)</f>
        <v>3.5</v>
      </c>
      <c r="I60" s="45">
        <f>SUM(I56:I59)</f>
        <v>341463.61499999999</v>
      </c>
      <c r="J60" s="45"/>
      <c r="K60" s="45">
        <f>SUM(K56:K59)</f>
        <v>1167805.5633</v>
      </c>
      <c r="L60" s="45"/>
      <c r="M60" s="45">
        <f>SUM(M56:M59)</f>
        <v>116780.55632999999</v>
      </c>
      <c r="N60" s="45"/>
      <c r="O60" s="45">
        <f>SUM(O56:O59)</f>
        <v>8848.5</v>
      </c>
      <c r="P60" s="45"/>
      <c r="Q60" s="45">
        <f>SUM(Q56:Q59)</f>
        <v>0</v>
      </c>
      <c r="R60" s="45"/>
      <c r="S60" s="45">
        <f>SUM(S56:S59)</f>
        <v>0</v>
      </c>
      <c r="T60" s="45"/>
      <c r="U60" s="45">
        <f>SUM(U56:U59)</f>
        <v>0</v>
      </c>
      <c r="V60" s="45"/>
      <c r="W60" s="45">
        <f>SUM(W56:W59)</f>
        <v>0</v>
      </c>
      <c r="X60" s="45">
        <f>SUM(X56:X59)</f>
        <v>125629.05632999999</v>
      </c>
      <c r="Y60" s="45">
        <f>SUM(Y56:Y59)</f>
        <v>1293434.6196299996</v>
      </c>
      <c r="Z60" s="45"/>
      <c r="AA60" s="45">
        <f>SUM(AA56:AA59)</f>
        <v>1331202.6367859999</v>
      </c>
      <c r="AB60" s="51"/>
      <c r="AC60" s="63">
        <f>SUM(AC56:AC59)</f>
        <v>697838.72219999996</v>
      </c>
    </row>
    <row r="61" spans="1:29" s="64" customFormat="1" ht="18.600000000000001" customHeight="1">
      <c r="A61" s="287" t="s">
        <v>23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9"/>
    </row>
    <row r="62" spans="1:29" s="64" customFormat="1" ht="18.600000000000001" customHeight="1">
      <c r="A62" s="28">
        <v>1</v>
      </c>
      <c r="B62" s="29" t="s">
        <v>24</v>
      </c>
      <c r="C62" s="30" t="s">
        <v>25</v>
      </c>
      <c r="D62" s="31" t="s">
        <v>20</v>
      </c>
      <c r="E62" s="30" t="s">
        <v>18</v>
      </c>
      <c r="F62" s="30">
        <v>17697</v>
      </c>
      <c r="G62" s="30">
        <v>5.55</v>
      </c>
      <c r="H62" s="31">
        <v>1</v>
      </c>
      <c r="I62" s="32">
        <f t="shared" ref="I62:I73" si="21">F62*G62*H62</f>
        <v>98218.349999999991</v>
      </c>
      <c r="J62" s="34">
        <v>2.34</v>
      </c>
      <c r="K62" s="32">
        <f t="shared" ref="K62:K73" si="22">I62*J62</f>
        <v>229830.93899999995</v>
      </c>
      <c r="L62" s="32">
        <v>10</v>
      </c>
      <c r="M62" s="32">
        <f>L62*K62/100</f>
        <v>22983.093899999996</v>
      </c>
      <c r="N62" s="32">
        <v>25</v>
      </c>
      <c r="O62" s="32">
        <f>(F62*H62)*N62/100</f>
        <v>4424.25</v>
      </c>
      <c r="P62" s="30"/>
      <c r="Q62" s="30"/>
      <c r="R62" s="30"/>
      <c r="S62" s="30"/>
      <c r="T62" s="30"/>
      <c r="U62" s="30"/>
      <c r="V62" s="30"/>
      <c r="W62" s="30"/>
      <c r="X62" s="32">
        <f t="shared" ref="X62:X73" si="23">M62+W62+O62+Q62+S62+U62</f>
        <v>27407.343899999996</v>
      </c>
      <c r="Y62" s="32">
        <f t="shared" ref="Y62:Y73" si="24">K62+X62</f>
        <v>257238.28289999996</v>
      </c>
      <c r="Z62" s="30"/>
      <c r="AA62" s="32">
        <f t="shared" ref="AA62:AA73" si="25">Y62</f>
        <v>257238.28289999996</v>
      </c>
      <c r="AB62" s="31">
        <v>1</v>
      </c>
      <c r="AC62" s="40">
        <f>K62*AB62</f>
        <v>229830.93899999995</v>
      </c>
    </row>
    <row r="63" spans="1:29" s="64" customFormat="1" ht="18.600000000000001" customHeight="1">
      <c r="A63" s="28">
        <v>2</v>
      </c>
      <c r="B63" s="192" t="s">
        <v>270</v>
      </c>
      <c r="C63" s="30" t="s">
        <v>30</v>
      </c>
      <c r="D63" s="30">
        <v>24.11</v>
      </c>
      <c r="E63" s="32" t="s">
        <v>18</v>
      </c>
      <c r="F63" s="30">
        <v>17697</v>
      </c>
      <c r="G63" s="30">
        <v>4.46</v>
      </c>
      <c r="H63" s="31">
        <v>1</v>
      </c>
      <c r="I63" s="32">
        <f t="shared" si="21"/>
        <v>78928.62</v>
      </c>
      <c r="J63" s="34">
        <v>2.34</v>
      </c>
      <c r="K63" s="32">
        <f t="shared" si="22"/>
        <v>184692.97079999998</v>
      </c>
      <c r="L63" s="32">
        <v>10</v>
      </c>
      <c r="M63" s="32">
        <f>L63*K63/100</f>
        <v>18469.29708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2">
        <f t="shared" si="23"/>
        <v>18469.29708</v>
      </c>
      <c r="Y63" s="32">
        <f t="shared" si="24"/>
        <v>203162.26787999997</v>
      </c>
      <c r="Z63" s="30"/>
      <c r="AA63" s="32">
        <f t="shared" si="25"/>
        <v>203162.26787999997</v>
      </c>
      <c r="AB63" s="31">
        <v>1</v>
      </c>
      <c r="AC63" s="40">
        <f>K63*AB63</f>
        <v>184692.97079999998</v>
      </c>
    </row>
    <row r="64" spans="1:29" s="25" customFormat="1" ht="18.600000000000001" customHeight="1">
      <c r="A64" s="28">
        <v>3</v>
      </c>
      <c r="B64" s="29" t="s">
        <v>272</v>
      </c>
      <c r="C64" s="30" t="s">
        <v>30</v>
      </c>
      <c r="D64" s="30" t="s">
        <v>20</v>
      </c>
      <c r="E64" s="32" t="s">
        <v>18</v>
      </c>
      <c r="F64" s="30">
        <v>17697</v>
      </c>
      <c r="G64" s="30">
        <v>4.53</v>
      </c>
      <c r="H64" s="38">
        <v>1</v>
      </c>
      <c r="I64" s="32">
        <f t="shared" si="21"/>
        <v>80167.41</v>
      </c>
      <c r="J64" s="34">
        <v>2.34</v>
      </c>
      <c r="K64" s="32">
        <f t="shared" si="22"/>
        <v>187591.73939999999</v>
      </c>
      <c r="L64" s="32">
        <v>10</v>
      </c>
      <c r="M64" s="32">
        <f t="shared" ref="M64:M73" si="26">K64*L64/100</f>
        <v>18759.173939999997</v>
      </c>
      <c r="N64" s="32"/>
      <c r="O64" s="32"/>
      <c r="P64" s="35"/>
      <c r="Q64" s="32"/>
      <c r="R64" s="35"/>
      <c r="S64" s="32"/>
      <c r="T64" s="32"/>
      <c r="U64" s="32"/>
      <c r="V64" s="32"/>
      <c r="W64" s="32"/>
      <c r="X64" s="32">
        <f t="shared" si="23"/>
        <v>18759.173939999997</v>
      </c>
      <c r="Y64" s="32">
        <f t="shared" si="24"/>
        <v>206350.91334</v>
      </c>
      <c r="Z64" s="30"/>
      <c r="AA64" s="32">
        <f t="shared" si="25"/>
        <v>206350.91334</v>
      </c>
      <c r="AB64" s="39">
        <v>1</v>
      </c>
      <c r="AC64" s="40">
        <f>K64*AB64</f>
        <v>187591.73939999999</v>
      </c>
    </row>
    <row r="65" spans="1:29" s="64" customFormat="1" ht="18.600000000000001" customHeight="1">
      <c r="A65" s="28">
        <v>4</v>
      </c>
      <c r="B65" s="29" t="s">
        <v>271</v>
      </c>
      <c r="C65" s="30" t="s">
        <v>30</v>
      </c>
      <c r="D65" s="34" t="s">
        <v>20</v>
      </c>
      <c r="E65" s="32" t="s">
        <v>18</v>
      </c>
      <c r="F65" s="30">
        <v>17697</v>
      </c>
      <c r="G65" s="34">
        <v>4.53</v>
      </c>
      <c r="H65" s="38">
        <v>1</v>
      </c>
      <c r="I65" s="32">
        <f t="shared" si="21"/>
        <v>80167.41</v>
      </c>
      <c r="J65" s="34">
        <v>2.34</v>
      </c>
      <c r="K65" s="32">
        <f t="shared" si="22"/>
        <v>187591.73939999999</v>
      </c>
      <c r="L65" s="32">
        <v>10</v>
      </c>
      <c r="M65" s="32">
        <f t="shared" si="26"/>
        <v>18759.173939999997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>
        <f t="shared" si="23"/>
        <v>18759.173939999997</v>
      </c>
      <c r="Y65" s="32">
        <f t="shared" si="24"/>
        <v>206350.91334</v>
      </c>
      <c r="Z65" s="30"/>
      <c r="AA65" s="32">
        <f t="shared" si="25"/>
        <v>206350.91334</v>
      </c>
      <c r="AB65" s="39">
        <v>1</v>
      </c>
      <c r="AC65" s="40">
        <f>K65*AB65</f>
        <v>187591.73939999999</v>
      </c>
    </row>
    <row r="66" spans="1:29" s="64" customFormat="1" ht="18.75" customHeight="1">
      <c r="A66" s="28">
        <v>5</v>
      </c>
      <c r="B66" s="29" t="s">
        <v>309</v>
      </c>
      <c r="C66" s="30" t="s">
        <v>30</v>
      </c>
      <c r="D66" s="31">
        <v>16.5</v>
      </c>
      <c r="E66" s="32" t="s">
        <v>18</v>
      </c>
      <c r="F66" s="30">
        <v>17697</v>
      </c>
      <c r="G66" s="34">
        <v>4.4000000000000004</v>
      </c>
      <c r="H66" s="33">
        <v>0.25</v>
      </c>
      <c r="I66" s="32">
        <f t="shared" si="21"/>
        <v>19466.7</v>
      </c>
      <c r="J66" s="34">
        <v>2.34</v>
      </c>
      <c r="K66" s="32">
        <f t="shared" si="22"/>
        <v>45552.078000000001</v>
      </c>
      <c r="L66" s="32">
        <v>10</v>
      </c>
      <c r="M66" s="32">
        <f t="shared" si="26"/>
        <v>4555.2078000000001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>
        <f t="shared" si="23"/>
        <v>4555.2078000000001</v>
      </c>
      <c r="Y66" s="32">
        <f t="shared" si="24"/>
        <v>50107.285799999998</v>
      </c>
      <c r="Z66" s="34"/>
      <c r="AA66" s="32">
        <f t="shared" si="25"/>
        <v>50107.285799999998</v>
      </c>
      <c r="AB66" s="39"/>
      <c r="AC66" s="40"/>
    </row>
    <row r="67" spans="1:29" s="200" customFormat="1" ht="18.600000000000001" customHeight="1">
      <c r="A67" s="28">
        <v>6</v>
      </c>
      <c r="B67" s="193" t="s">
        <v>309</v>
      </c>
      <c r="C67" s="194" t="s">
        <v>30</v>
      </c>
      <c r="D67" s="195">
        <v>16.5</v>
      </c>
      <c r="E67" s="196" t="s">
        <v>18</v>
      </c>
      <c r="F67" s="194">
        <v>17697</v>
      </c>
      <c r="G67" s="197">
        <v>4.4000000000000004</v>
      </c>
      <c r="H67" s="198">
        <v>1</v>
      </c>
      <c r="I67" s="196">
        <f t="shared" si="21"/>
        <v>77866.8</v>
      </c>
      <c r="J67" s="34">
        <v>2.34</v>
      </c>
      <c r="K67" s="32">
        <f t="shared" si="22"/>
        <v>182208.31200000001</v>
      </c>
      <c r="L67" s="196">
        <v>10</v>
      </c>
      <c r="M67" s="196">
        <f t="shared" si="26"/>
        <v>18220.831200000001</v>
      </c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32">
        <f t="shared" si="23"/>
        <v>18220.831200000001</v>
      </c>
      <c r="Y67" s="196">
        <f t="shared" si="24"/>
        <v>200429.14319999999</v>
      </c>
      <c r="Z67" s="34"/>
      <c r="AA67" s="32">
        <f t="shared" si="25"/>
        <v>200429.14319999999</v>
      </c>
      <c r="AB67" s="198">
        <v>1</v>
      </c>
      <c r="AC67" s="199">
        <f t="shared" ref="AC67:AC72" si="27">K67*AB67</f>
        <v>182208.31200000001</v>
      </c>
    </row>
    <row r="68" spans="1:29" s="100" customFormat="1" ht="18.600000000000001" customHeight="1">
      <c r="A68" s="28">
        <v>7</v>
      </c>
      <c r="B68" s="29" t="s">
        <v>309</v>
      </c>
      <c r="C68" s="30" t="s">
        <v>30</v>
      </c>
      <c r="D68" s="31" t="s">
        <v>20</v>
      </c>
      <c r="E68" s="32" t="s">
        <v>18</v>
      </c>
      <c r="F68" s="30">
        <v>17697</v>
      </c>
      <c r="G68" s="30">
        <v>4.53</v>
      </c>
      <c r="H68" s="38">
        <v>1</v>
      </c>
      <c r="I68" s="32">
        <f t="shared" si="21"/>
        <v>80167.41</v>
      </c>
      <c r="J68" s="34">
        <v>2.34</v>
      </c>
      <c r="K68" s="32">
        <f t="shared" si="22"/>
        <v>187591.73939999999</v>
      </c>
      <c r="L68" s="32">
        <v>10</v>
      </c>
      <c r="M68" s="32">
        <f t="shared" si="26"/>
        <v>18759.173939999997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>
        <f t="shared" si="23"/>
        <v>18759.173939999997</v>
      </c>
      <c r="Y68" s="32">
        <f t="shared" si="24"/>
        <v>206350.91334</v>
      </c>
      <c r="Z68" s="34"/>
      <c r="AA68" s="32">
        <f t="shared" si="25"/>
        <v>206350.91334</v>
      </c>
      <c r="AB68" s="38">
        <v>1</v>
      </c>
      <c r="AC68" s="40">
        <f>K68*AB68</f>
        <v>187591.73939999999</v>
      </c>
    </row>
    <row r="69" spans="1:29" s="64" customFormat="1" ht="18.600000000000001" customHeight="1">
      <c r="A69" s="28">
        <v>8</v>
      </c>
      <c r="B69" s="29" t="s">
        <v>309</v>
      </c>
      <c r="C69" s="30" t="s">
        <v>30</v>
      </c>
      <c r="D69" s="31">
        <v>14</v>
      </c>
      <c r="E69" s="32" t="s">
        <v>18</v>
      </c>
      <c r="F69" s="30">
        <v>17697</v>
      </c>
      <c r="G69" s="30">
        <v>4.34</v>
      </c>
      <c r="H69" s="38">
        <v>1</v>
      </c>
      <c r="I69" s="32">
        <f t="shared" si="21"/>
        <v>76804.98</v>
      </c>
      <c r="J69" s="34">
        <v>2.34</v>
      </c>
      <c r="K69" s="32">
        <f t="shared" si="22"/>
        <v>179723.65319999997</v>
      </c>
      <c r="L69" s="32">
        <v>10</v>
      </c>
      <c r="M69" s="32">
        <f t="shared" si="26"/>
        <v>17972.365319999997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>
        <f t="shared" si="23"/>
        <v>17972.365319999997</v>
      </c>
      <c r="Y69" s="32">
        <f t="shared" si="24"/>
        <v>197696.01851999998</v>
      </c>
      <c r="Z69" s="34"/>
      <c r="AA69" s="32">
        <f t="shared" si="25"/>
        <v>197696.01851999998</v>
      </c>
      <c r="AB69" s="38">
        <v>1</v>
      </c>
      <c r="AC69" s="40">
        <f t="shared" si="27"/>
        <v>179723.65319999997</v>
      </c>
    </row>
    <row r="70" spans="1:29" s="100" customFormat="1" ht="18.600000000000001" customHeight="1">
      <c r="A70" s="28">
        <v>9</v>
      </c>
      <c r="B70" s="29" t="s">
        <v>309</v>
      </c>
      <c r="C70" s="30" t="s">
        <v>31</v>
      </c>
      <c r="D70" s="31">
        <v>12.5</v>
      </c>
      <c r="E70" s="32"/>
      <c r="F70" s="30">
        <v>17697</v>
      </c>
      <c r="G70" s="30">
        <v>3.57</v>
      </c>
      <c r="H70" s="38">
        <v>1</v>
      </c>
      <c r="I70" s="32">
        <f t="shared" si="21"/>
        <v>63178.289999999994</v>
      </c>
      <c r="J70" s="34">
        <v>2.34</v>
      </c>
      <c r="K70" s="32">
        <f t="shared" si="22"/>
        <v>147837.19859999997</v>
      </c>
      <c r="L70" s="32">
        <v>10</v>
      </c>
      <c r="M70" s="32">
        <f t="shared" si="26"/>
        <v>14783.719859999997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>
        <f t="shared" si="23"/>
        <v>14783.719859999997</v>
      </c>
      <c r="Y70" s="32">
        <f t="shared" si="24"/>
        <v>162620.91845999996</v>
      </c>
      <c r="Z70" s="34"/>
      <c r="AA70" s="32">
        <f t="shared" si="25"/>
        <v>162620.91845999996</v>
      </c>
      <c r="AB70" s="38">
        <v>1</v>
      </c>
      <c r="AC70" s="40">
        <f t="shared" si="27"/>
        <v>147837.19859999997</v>
      </c>
    </row>
    <row r="71" spans="1:29" s="100" customFormat="1" ht="18.600000000000001" customHeight="1">
      <c r="A71" s="28">
        <v>10</v>
      </c>
      <c r="B71" s="29" t="s">
        <v>309</v>
      </c>
      <c r="C71" s="30" t="s">
        <v>31</v>
      </c>
      <c r="D71" s="31">
        <v>3.4</v>
      </c>
      <c r="E71" s="32"/>
      <c r="F71" s="30">
        <v>17697</v>
      </c>
      <c r="G71" s="30">
        <v>3.45</v>
      </c>
      <c r="H71" s="38">
        <v>1</v>
      </c>
      <c r="I71" s="32">
        <f t="shared" si="21"/>
        <v>61054.65</v>
      </c>
      <c r="J71" s="34">
        <v>2.34</v>
      </c>
      <c r="K71" s="32">
        <f t="shared" si="22"/>
        <v>142867.88099999999</v>
      </c>
      <c r="L71" s="32">
        <v>10</v>
      </c>
      <c r="M71" s="32">
        <f t="shared" si="26"/>
        <v>14286.7881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>
        <f t="shared" si="23"/>
        <v>14286.7881</v>
      </c>
      <c r="Y71" s="32">
        <f t="shared" si="24"/>
        <v>157154.6691</v>
      </c>
      <c r="Z71" s="34"/>
      <c r="AA71" s="32">
        <f t="shared" si="25"/>
        <v>157154.6691</v>
      </c>
      <c r="AB71" s="38">
        <v>1</v>
      </c>
      <c r="AC71" s="40">
        <f t="shared" si="27"/>
        <v>142867.88099999999</v>
      </c>
    </row>
    <row r="72" spans="1:29" s="100" customFormat="1" ht="18.600000000000001" customHeight="1">
      <c r="A72" s="28">
        <v>11</v>
      </c>
      <c r="B72" s="29" t="s">
        <v>309</v>
      </c>
      <c r="C72" s="30" t="s">
        <v>31</v>
      </c>
      <c r="D72" s="34">
        <v>23.1</v>
      </c>
      <c r="E72" s="32"/>
      <c r="F72" s="30">
        <v>17697</v>
      </c>
      <c r="G72" s="30">
        <v>3.69</v>
      </c>
      <c r="H72" s="38">
        <v>1</v>
      </c>
      <c r="I72" s="32">
        <f t="shared" si="21"/>
        <v>65301.93</v>
      </c>
      <c r="J72" s="34">
        <v>2.34</v>
      </c>
      <c r="K72" s="32">
        <f t="shared" si="22"/>
        <v>152806.51619999998</v>
      </c>
      <c r="L72" s="32">
        <v>10</v>
      </c>
      <c r="M72" s="32">
        <f t="shared" si="26"/>
        <v>15280.651619999997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>
        <f t="shared" si="23"/>
        <v>15280.651619999997</v>
      </c>
      <c r="Y72" s="32">
        <f t="shared" si="24"/>
        <v>168087.16781999997</v>
      </c>
      <c r="Z72" s="34"/>
      <c r="AA72" s="32">
        <f t="shared" si="25"/>
        <v>168087.16781999997</v>
      </c>
      <c r="AB72" s="38">
        <v>1</v>
      </c>
      <c r="AC72" s="40">
        <f t="shared" si="27"/>
        <v>152806.51619999998</v>
      </c>
    </row>
    <row r="73" spans="1:29" s="26" customFormat="1" ht="18.600000000000001" customHeight="1">
      <c r="A73" s="28">
        <v>12</v>
      </c>
      <c r="B73" s="29" t="s">
        <v>148</v>
      </c>
      <c r="C73" s="30" t="s">
        <v>30</v>
      </c>
      <c r="D73" s="31">
        <v>7</v>
      </c>
      <c r="E73" s="32"/>
      <c r="F73" s="30">
        <v>17697</v>
      </c>
      <c r="G73" s="30">
        <v>3.53</v>
      </c>
      <c r="H73" s="33">
        <v>0.25</v>
      </c>
      <c r="I73" s="32">
        <f t="shared" si="21"/>
        <v>15617.602499999999</v>
      </c>
      <c r="J73" s="34">
        <v>2.34</v>
      </c>
      <c r="K73" s="32">
        <f t="shared" si="22"/>
        <v>36545.189849999995</v>
      </c>
      <c r="L73" s="32">
        <v>10</v>
      </c>
      <c r="M73" s="32">
        <f t="shared" si="26"/>
        <v>3654.5189849999997</v>
      </c>
      <c r="N73" s="32"/>
      <c r="O73" s="30"/>
      <c r="P73" s="30"/>
      <c r="Q73" s="30"/>
      <c r="R73" s="30"/>
      <c r="S73" s="30"/>
      <c r="T73" s="30"/>
      <c r="U73" s="30"/>
      <c r="V73" s="30"/>
      <c r="W73" s="30"/>
      <c r="X73" s="32">
        <f t="shared" si="23"/>
        <v>3654.5189849999997</v>
      </c>
      <c r="Y73" s="32">
        <f t="shared" si="24"/>
        <v>40199.708834999998</v>
      </c>
      <c r="Z73" s="30"/>
      <c r="AA73" s="32">
        <f t="shared" si="25"/>
        <v>40199.708834999998</v>
      </c>
      <c r="AB73" s="39"/>
      <c r="AC73" s="40"/>
    </row>
    <row r="74" spans="1:29" s="139" customFormat="1" ht="18.600000000000001" customHeight="1">
      <c r="A74" s="47"/>
      <c r="B74" s="41" t="s">
        <v>22</v>
      </c>
      <c r="C74" s="42"/>
      <c r="D74" s="27"/>
      <c r="E74" s="45"/>
      <c r="F74" s="42"/>
      <c r="G74" s="42"/>
      <c r="H74" s="48">
        <f>SUM(H62:H73)</f>
        <v>10.5</v>
      </c>
      <c r="I74" s="44">
        <f>SUM(I62:I73)</f>
        <v>796940.15250000008</v>
      </c>
      <c r="J74" s="44"/>
      <c r="K74" s="44">
        <f>SUM(K62:K73)</f>
        <v>1864839.95685</v>
      </c>
      <c r="L74" s="44"/>
      <c r="M74" s="44">
        <f>SUM(M62:M73)</f>
        <v>186483.99568499997</v>
      </c>
      <c r="N74" s="44"/>
      <c r="O74" s="44">
        <f>SUM(O62:O73)</f>
        <v>4424.25</v>
      </c>
      <c r="P74" s="44"/>
      <c r="Q74" s="44">
        <f>SUM(Q62:Q73)</f>
        <v>0</v>
      </c>
      <c r="R74" s="44"/>
      <c r="S74" s="44">
        <f>SUM(S62:S73)</f>
        <v>0</v>
      </c>
      <c r="T74" s="44"/>
      <c r="U74" s="44">
        <f>SUM(U62:U73)</f>
        <v>0</v>
      </c>
      <c r="V74" s="44"/>
      <c r="W74" s="44">
        <f>SUM(W62:W73)</f>
        <v>0</v>
      </c>
      <c r="X74" s="44">
        <f>SUM(X62:X73)</f>
        <v>190908.24568499997</v>
      </c>
      <c r="Y74" s="44">
        <f>SUM(Y62:Y73)</f>
        <v>2055748.2025349999</v>
      </c>
      <c r="Z74" s="44"/>
      <c r="AA74" s="44">
        <f>SUM(AA62:AA73)</f>
        <v>2055748.2025349999</v>
      </c>
      <c r="AB74" s="51">
        <f>SUM(AB62:AB73)</f>
        <v>10</v>
      </c>
      <c r="AC74" s="83">
        <f>SUM(AC62:AC73)</f>
        <v>1782742.689</v>
      </c>
    </row>
    <row r="75" spans="1:29" s="64" customFormat="1" ht="18.600000000000001" customHeight="1">
      <c r="A75" s="287" t="s">
        <v>32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9"/>
    </row>
    <row r="76" spans="1:29" s="64" customFormat="1" ht="18.600000000000001" customHeight="1">
      <c r="A76" s="28">
        <v>1</v>
      </c>
      <c r="B76" s="29" t="s">
        <v>421</v>
      </c>
      <c r="C76" s="30">
        <v>4</v>
      </c>
      <c r="D76" s="34"/>
      <c r="E76" s="32"/>
      <c r="F76" s="30">
        <v>17697</v>
      </c>
      <c r="G76" s="34">
        <v>2.9</v>
      </c>
      <c r="H76" s="38">
        <v>1</v>
      </c>
      <c r="I76" s="32">
        <f>F76*G76*H76</f>
        <v>51321.299999999996</v>
      </c>
      <c r="J76" s="34">
        <v>1.71</v>
      </c>
      <c r="K76" s="49">
        <f>I76*J76</f>
        <v>87759.422999999995</v>
      </c>
      <c r="L76" s="32">
        <v>10</v>
      </c>
      <c r="M76" s="32">
        <f>L76*K76/100</f>
        <v>8775.9423000000006</v>
      </c>
      <c r="N76" s="32"/>
      <c r="O76" s="32"/>
      <c r="P76" s="32">
        <v>30</v>
      </c>
      <c r="Q76" s="32">
        <f>(F76*H76)*P76/100</f>
        <v>5309.1</v>
      </c>
      <c r="R76" s="32"/>
      <c r="S76" s="32"/>
      <c r="T76" s="32"/>
      <c r="U76" s="32"/>
      <c r="V76" s="32"/>
      <c r="W76" s="32"/>
      <c r="X76" s="32">
        <f>M76+W76+O76+Q76+S76+U76</f>
        <v>14085.042300000001</v>
      </c>
      <c r="Y76" s="32">
        <f>K76+X76</f>
        <v>101844.4653</v>
      </c>
      <c r="Z76" s="34">
        <v>1.1499999999999999</v>
      </c>
      <c r="AA76" s="32">
        <f>Y76*Z76</f>
        <v>117121.13509499999</v>
      </c>
      <c r="AB76" s="39">
        <v>1</v>
      </c>
      <c r="AC76" s="40">
        <f>K76*AB76</f>
        <v>87759.422999999995</v>
      </c>
    </row>
    <row r="77" spans="1:29" s="64" customFormat="1" ht="18.600000000000001" customHeight="1">
      <c r="A77" s="28">
        <v>2</v>
      </c>
      <c r="B77" s="29" t="s">
        <v>421</v>
      </c>
      <c r="C77" s="30">
        <v>4</v>
      </c>
      <c r="D77" s="34"/>
      <c r="E77" s="32"/>
      <c r="F77" s="30">
        <v>17697</v>
      </c>
      <c r="G77" s="34">
        <v>2.9</v>
      </c>
      <c r="H77" s="33">
        <v>0.25</v>
      </c>
      <c r="I77" s="32">
        <f>F77*G77*H77</f>
        <v>12830.324999999999</v>
      </c>
      <c r="J77" s="34">
        <v>1.71</v>
      </c>
      <c r="K77" s="49">
        <f>I77*J77</f>
        <v>21939.855749999999</v>
      </c>
      <c r="L77" s="32">
        <v>10</v>
      </c>
      <c r="M77" s="32">
        <f>L77*K77/100</f>
        <v>2193.9855750000002</v>
      </c>
      <c r="N77" s="32"/>
      <c r="O77" s="32"/>
      <c r="P77" s="32">
        <v>30</v>
      </c>
      <c r="Q77" s="32">
        <f>(F77*H77)*P77/100</f>
        <v>1327.2750000000001</v>
      </c>
      <c r="R77" s="32"/>
      <c r="S77" s="32"/>
      <c r="T77" s="32"/>
      <c r="U77" s="32"/>
      <c r="V77" s="32"/>
      <c r="W77" s="32"/>
      <c r="X77" s="32">
        <f>M77+W77+O77+Q77+S77+U77</f>
        <v>3521.2605750000002</v>
      </c>
      <c r="Y77" s="32">
        <f>K77+X77</f>
        <v>25461.116324999999</v>
      </c>
      <c r="Z77" s="34">
        <v>1.1499999999999999</v>
      </c>
      <c r="AA77" s="32">
        <f>Y77*Z77</f>
        <v>29280.283773749998</v>
      </c>
      <c r="AB77" s="39"/>
      <c r="AC77" s="40"/>
    </row>
    <row r="78" spans="1:29" s="64" customFormat="1" ht="18.600000000000001" customHeight="1">
      <c r="A78" s="69">
        <v>3</v>
      </c>
      <c r="B78" s="29" t="s">
        <v>523</v>
      </c>
      <c r="C78" s="30">
        <v>4</v>
      </c>
      <c r="D78" s="34"/>
      <c r="E78" s="32"/>
      <c r="F78" s="30">
        <v>17697</v>
      </c>
      <c r="G78" s="34">
        <v>2.9</v>
      </c>
      <c r="H78" s="38">
        <v>1</v>
      </c>
      <c r="I78" s="32">
        <f>F78*G78*H78</f>
        <v>51321.299999999996</v>
      </c>
      <c r="J78" s="34">
        <v>1.71</v>
      </c>
      <c r="K78" s="49">
        <f>I78*J78</f>
        <v>87759.422999999995</v>
      </c>
      <c r="L78" s="32">
        <v>10</v>
      </c>
      <c r="M78" s="32">
        <f>K78*L78/100</f>
        <v>8775.9423000000006</v>
      </c>
      <c r="N78" s="32"/>
      <c r="O78" s="32"/>
      <c r="P78" s="32">
        <v>30</v>
      </c>
      <c r="Q78" s="32">
        <f>(F78*H78)*P78/100</f>
        <v>5309.1</v>
      </c>
      <c r="R78" s="32"/>
      <c r="S78" s="32"/>
      <c r="T78" s="32"/>
      <c r="U78" s="32"/>
      <c r="V78" s="32"/>
      <c r="W78" s="32"/>
      <c r="X78" s="32">
        <f>M78+W78+O78+Q78+S78+U78</f>
        <v>14085.042300000001</v>
      </c>
      <c r="Y78" s="32">
        <f>K78+X78</f>
        <v>101844.4653</v>
      </c>
      <c r="Z78" s="34">
        <v>1.1499999999999999</v>
      </c>
      <c r="AA78" s="32">
        <f>Y78*Z78</f>
        <v>117121.13509499999</v>
      </c>
      <c r="AB78" s="39">
        <f>H78</f>
        <v>1</v>
      </c>
      <c r="AC78" s="40">
        <f>K78*AB78</f>
        <v>87759.422999999995</v>
      </c>
    </row>
    <row r="79" spans="1:29" s="64" customFormat="1" ht="18.600000000000001" customHeight="1">
      <c r="A79" s="28"/>
      <c r="B79" s="41" t="s">
        <v>22</v>
      </c>
      <c r="C79" s="42"/>
      <c r="D79" s="27"/>
      <c r="E79" s="32"/>
      <c r="F79" s="42"/>
      <c r="G79" s="42"/>
      <c r="H79" s="43">
        <f>SUM(H76:H78)</f>
        <v>2.25</v>
      </c>
      <c r="I79" s="44">
        <f>SUM(I76:I78)</f>
        <v>115472.92499999999</v>
      </c>
      <c r="J79" s="45"/>
      <c r="K79" s="44">
        <f>SUM(K76:K78)</f>
        <v>197458.70175000001</v>
      </c>
      <c r="L79" s="45"/>
      <c r="M79" s="44">
        <f>SUM(M76:M78)</f>
        <v>19745.870175000004</v>
      </c>
      <c r="N79" s="45"/>
      <c r="O79" s="44">
        <f>SUM(O76:O78)</f>
        <v>0</v>
      </c>
      <c r="P79" s="45"/>
      <c r="Q79" s="44">
        <f>SUM(Q76:Q78)</f>
        <v>11945.475</v>
      </c>
      <c r="R79" s="45"/>
      <c r="S79" s="44">
        <f>SUM(S76:S78)</f>
        <v>0</v>
      </c>
      <c r="T79" s="45"/>
      <c r="U79" s="44">
        <f>SUM(U76:U78)</f>
        <v>0</v>
      </c>
      <c r="V79" s="45"/>
      <c r="W79" s="44">
        <f>SUM(W76:W78)</f>
        <v>0</v>
      </c>
      <c r="X79" s="44">
        <f>SUM(X76:X78)</f>
        <v>31691.345175000002</v>
      </c>
      <c r="Y79" s="44">
        <f>SUM(Y76:Y78)</f>
        <v>229150.04692499997</v>
      </c>
      <c r="Z79" s="45"/>
      <c r="AA79" s="44">
        <f>SUM(AA76:AA78)</f>
        <v>263522.55396374996</v>
      </c>
      <c r="AB79" s="46">
        <f>SUM(AB76:AB78)</f>
        <v>2</v>
      </c>
      <c r="AC79" s="83">
        <f>SUM(AC76:AC78)</f>
        <v>175518.84599999999</v>
      </c>
    </row>
    <row r="80" spans="1:29" s="64" customFormat="1" ht="18.600000000000001" customHeight="1">
      <c r="A80" s="287" t="s">
        <v>34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9"/>
    </row>
    <row r="81" spans="1:29" s="64" customFormat="1" ht="18.600000000000001" customHeight="1">
      <c r="A81" s="69">
        <v>1</v>
      </c>
      <c r="B81" s="192" t="s">
        <v>386</v>
      </c>
      <c r="C81" s="30" t="s">
        <v>35</v>
      </c>
      <c r="D81" s="34">
        <v>20.11</v>
      </c>
      <c r="E81" s="32"/>
      <c r="F81" s="30">
        <v>17697</v>
      </c>
      <c r="G81" s="30">
        <v>4.71</v>
      </c>
      <c r="H81" s="38">
        <v>1</v>
      </c>
      <c r="I81" s="32">
        <f t="shared" ref="I81:I88" si="28">F81*G81*H81</f>
        <v>83352.87</v>
      </c>
      <c r="J81" s="34">
        <v>1.71</v>
      </c>
      <c r="K81" s="49">
        <f t="shared" ref="K81:K88" si="29">I81*J81</f>
        <v>142533.40769999998</v>
      </c>
      <c r="L81" s="32">
        <v>10</v>
      </c>
      <c r="M81" s="32">
        <f>K81*L81/100</f>
        <v>14253.340769999999</v>
      </c>
      <c r="N81" s="32"/>
      <c r="O81" s="32"/>
      <c r="P81" s="32"/>
      <c r="Q81" s="32"/>
      <c r="R81" s="35"/>
      <c r="S81" s="32"/>
      <c r="T81" s="32"/>
      <c r="U81" s="32"/>
      <c r="V81" s="32"/>
      <c r="W81" s="32"/>
      <c r="X81" s="32">
        <f t="shared" ref="X81:X88" si="30">M81+W81+O81+Q81+S81+U81</f>
        <v>14253.340769999999</v>
      </c>
      <c r="Y81" s="32">
        <f t="shared" ref="Y81:Y88" si="31">K81+X81</f>
        <v>156786.74846999999</v>
      </c>
      <c r="Z81" s="34">
        <v>1.1499999999999999</v>
      </c>
      <c r="AA81" s="32">
        <f t="shared" ref="AA81:AA88" si="32">Y81*Z81</f>
        <v>180304.76074049997</v>
      </c>
      <c r="AB81" s="39"/>
      <c r="AC81" s="40"/>
    </row>
    <row r="82" spans="1:29" s="64" customFormat="1" ht="18.600000000000001" customHeight="1">
      <c r="A82" s="69">
        <v>2</v>
      </c>
      <c r="B82" s="192" t="s">
        <v>265</v>
      </c>
      <c r="C82" s="30" t="s">
        <v>41</v>
      </c>
      <c r="D82" s="31" t="s">
        <v>20</v>
      </c>
      <c r="E82" s="32"/>
      <c r="F82" s="30">
        <v>17697</v>
      </c>
      <c r="G82" s="30">
        <v>3.29</v>
      </c>
      <c r="H82" s="33">
        <v>0.75</v>
      </c>
      <c r="I82" s="32">
        <f t="shared" si="28"/>
        <v>43667.347499999996</v>
      </c>
      <c r="J82" s="34">
        <v>1.71</v>
      </c>
      <c r="K82" s="49">
        <f t="shared" si="29"/>
        <v>74671.164224999986</v>
      </c>
      <c r="L82" s="32">
        <v>10</v>
      </c>
      <c r="M82" s="32">
        <f>K82*L82/100</f>
        <v>7467.1164224999984</v>
      </c>
      <c r="N82" s="32"/>
      <c r="O82" s="32"/>
      <c r="P82" s="32"/>
      <c r="Q82" s="32"/>
      <c r="R82" s="35"/>
      <c r="S82" s="32"/>
      <c r="T82" s="32"/>
      <c r="U82" s="32"/>
      <c r="V82" s="32"/>
      <c r="W82" s="32"/>
      <c r="X82" s="32">
        <f t="shared" si="30"/>
        <v>7467.1164224999984</v>
      </c>
      <c r="Y82" s="32">
        <f t="shared" si="31"/>
        <v>82138.280647499982</v>
      </c>
      <c r="Z82" s="34">
        <v>1.1499999999999999</v>
      </c>
      <c r="AA82" s="32">
        <f t="shared" si="32"/>
        <v>94459.022744624977</v>
      </c>
      <c r="AB82" s="39"/>
      <c r="AC82" s="40"/>
    </row>
    <row r="83" spans="1:29" s="64" customFormat="1" ht="18.600000000000001" customHeight="1">
      <c r="A83" s="69">
        <v>3</v>
      </c>
      <c r="B83" s="192" t="s">
        <v>265</v>
      </c>
      <c r="C83" s="30" t="s">
        <v>41</v>
      </c>
      <c r="D83" s="31">
        <v>7.1</v>
      </c>
      <c r="E83" s="32"/>
      <c r="F83" s="30">
        <v>17697</v>
      </c>
      <c r="G83" s="30">
        <v>3.12</v>
      </c>
      <c r="H83" s="33">
        <v>0.25</v>
      </c>
      <c r="I83" s="32">
        <f t="shared" si="28"/>
        <v>13803.66</v>
      </c>
      <c r="J83" s="34">
        <v>1.71</v>
      </c>
      <c r="K83" s="49">
        <f t="shared" si="29"/>
        <v>23604.258600000001</v>
      </c>
      <c r="L83" s="32">
        <v>10</v>
      </c>
      <c r="M83" s="32">
        <f>K83*L83/100</f>
        <v>2360.4258600000003</v>
      </c>
      <c r="N83" s="32"/>
      <c r="O83" s="32"/>
      <c r="P83" s="32"/>
      <c r="Q83" s="32"/>
      <c r="R83" s="35"/>
      <c r="S83" s="32"/>
      <c r="T83" s="32"/>
      <c r="U83" s="32"/>
      <c r="V83" s="32"/>
      <c r="W83" s="32"/>
      <c r="X83" s="32">
        <f t="shared" si="30"/>
        <v>2360.4258600000003</v>
      </c>
      <c r="Y83" s="32">
        <f t="shared" si="31"/>
        <v>25964.68446</v>
      </c>
      <c r="Z83" s="34">
        <v>1.1499999999999999</v>
      </c>
      <c r="AA83" s="32">
        <f t="shared" si="32"/>
        <v>29859.387128999999</v>
      </c>
      <c r="AB83" s="36"/>
      <c r="AC83" s="40"/>
    </row>
    <row r="84" spans="1:29" s="64" customFormat="1" ht="18.600000000000001" customHeight="1">
      <c r="A84" s="69">
        <v>4</v>
      </c>
      <c r="B84" s="29" t="s">
        <v>262</v>
      </c>
      <c r="C84" s="30" t="s">
        <v>35</v>
      </c>
      <c r="D84" s="31">
        <v>2.6</v>
      </c>
      <c r="E84" s="32"/>
      <c r="F84" s="30">
        <v>17697</v>
      </c>
      <c r="G84" s="30">
        <v>4.1900000000000004</v>
      </c>
      <c r="H84" s="38">
        <v>1</v>
      </c>
      <c r="I84" s="32">
        <f t="shared" si="28"/>
        <v>74150.430000000008</v>
      </c>
      <c r="J84" s="34">
        <v>1.71</v>
      </c>
      <c r="K84" s="49">
        <f t="shared" si="29"/>
        <v>126797.23530000001</v>
      </c>
      <c r="L84" s="32">
        <v>10</v>
      </c>
      <c r="M84" s="32">
        <f>K84*L84/100</f>
        <v>12679.723530000001</v>
      </c>
      <c r="N84" s="32"/>
      <c r="O84" s="32"/>
      <c r="P84" s="32"/>
      <c r="Q84" s="201"/>
      <c r="R84" s="201"/>
      <c r="S84" s="201"/>
      <c r="T84" s="201"/>
      <c r="U84" s="201"/>
      <c r="V84" s="201"/>
      <c r="W84" s="201"/>
      <c r="X84" s="32">
        <f t="shared" si="30"/>
        <v>12679.723530000001</v>
      </c>
      <c r="Y84" s="32">
        <f t="shared" si="31"/>
        <v>139476.95883000002</v>
      </c>
      <c r="Z84" s="34">
        <v>1.1499999999999999</v>
      </c>
      <c r="AA84" s="32">
        <f t="shared" si="32"/>
        <v>160398.50265450001</v>
      </c>
      <c r="AB84" s="39">
        <v>1</v>
      </c>
      <c r="AC84" s="40">
        <f>K84*AB84</f>
        <v>126797.23530000001</v>
      </c>
    </row>
    <row r="85" spans="1:29" s="64" customFormat="1" ht="18.600000000000001" customHeight="1">
      <c r="A85" s="69">
        <v>5</v>
      </c>
      <c r="B85" s="202" t="s">
        <v>577</v>
      </c>
      <c r="C85" s="30" t="s">
        <v>35</v>
      </c>
      <c r="D85" s="31">
        <v>9.1</v>
      </c>
      <c r="E85" s="32"/>
      <c r="F85" s="30">
        <v>17697</v>
      </c>
      <c r="G85" s="30">
        <v>4.43</v>
      </c>
      <c r="H85" s="38">
        <v>1</v>
      </c>
      <c r="I85" s="32">
        <f>F85*G85*H85</f>
        <v>78397.709999999992</v>
      </c>
      <c r="J85" s="34">
        <v>1.71</v>
      </c>
      <c r="K85" s="49">
        <f>I85*J85</f>
        <v>134060.08409999998</v>
      </c>
      <c r="L85" s="32">
        <v>10</v>
      </c>
      <c r="M85" s="32">
        <f t="shared" ref="M85:M93" si="33">K85*L85/100</f>
        <v>13406.008409999999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>
        <f>M85+W85+O85+Q85+S85+U85</f>
        <v>13406.008409999999</v>
      </c>
      <c r="Y85" s="32">
        <f>K85+X85</f>
        <v>147466.09250999999</v>
      </c>
      <c r="Z85" s="34">
        <v>1.1499999999999999</v>
      </c>
      <c r="AA85" s="32">
        <f>Y85*Z85</f>
        <v>169586.00638649997</v>
      </c>
      <c r="AB85" s="39">
        <v>1</v>
      </c>
      <c r="AC85" s="40">
        <f>K85*AB85</f>
        <v>134060.08409999998</v>
      </c>
    </row>
    <row r="86" spans="1:29" s="64" customFormat="1" ht="18.600000000000001" customHeight="1">
      <c r="A86" s="69">
        <v>6</v>
      </c>
      <c r="B86" s="202" t="s">
        <v>89</v>
      </c>
      <c r="C86" s="30" t="s">
        <v>41</v>
      </c>
      <c r="D86" s="34">
        <v>10.1</v>
      </c>
      <c r="E86" s="32"/>
      <c r="F86" s="32">
        <v>17697</v>
      </c>
      <c r="G86" s="34">
        <v>3.16</v>
      </c>
      <c r="H86" s="38">
        <v>1</v>
      </c>
      <c r="I86" s="32">
        <f>F86*G86*H86</f>
        <v>55922.520000000004</v>
      </c>
      <c r="J86" s="34">
        <v>1.71</v>
      </c>
      <c r="K86" s="49">
        <f>I86*J86</f>
        <v>95627.5092</v>
      </c>
      <c r="L86" s="32">
        <v>10</v>
      </c>
      <c r="M86" s="32">
        <f>K86*L86/100</f>
        <v>9562.7509199999986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>
        <f>M86+W86+O86+Q86+S86+U86</f>
        <v>9562.7509199999986</v>
      </c>
      <c r="Y86" s="32">
        <f>K86+X86</f>
        <v>105190.26011999999</v>
      </c>
      <c r="Z86" s="34">
        <v>1.1499999999999999</v>
      </c>
      <c r="AA86" s="32">
        <f>Y86*Z86</f>
        <v>120968.79913799999</v>
      </c>
      <c r="AB86" s="39">
        <v>1</v>
      </c>
      <c r="AC86" s="40">
        <f>K86*AB86</f>
        <v>95627.5092</v>
      </c>
    </row>
    <row r="87" spans="1:29" s="64" customFormat="1" ht="18.600000000000001" customHeight="1">
      <c r="A87" s="69">
        <v>7</v>
      </c>
      <c r="B87" s="202" t="s">
        <v>89</v>
      </c>
      <c r="C87" s="30" t="s">
        <v>41</v>
      </c>
      <c r="D87" s="31">
        <v>12.1</v>
      </c>
      <c r="E87" s="32"/>
      <c r="F87" s="32">
        <v>17697</v>
      </c>
      <c r="G87" s="34">
        <v>3.16</v>
      </c>
      <c r="H87" s="38">
        <v>1</v>
      </c>
      <c r="I87" s="32">
        <f t="shared" si="28"/>
        <v>55922.520000000004</v>
      </c>
      <c r="J87" s="34">
        <v>1.71</v>
      </c>
      <c r="K87" s="49">
        <f t="shared" si="29"/>
        <v>95627.5092</v>
      </c>
      <c r="L87" s="32">
        <v>10</v>
      </c>
      <c r="M87" s="32">
        <f t="shared" si="33"/>
        <v>9562.7509199999986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>
        <f t="shared" si="30"/>
        <v>9562.7509199999986</v>
      </c>
      <c r="Y87" s="32">
        <f t="shared" si="31"/>
        <v>105190.26011999999</v>
      </c>
      <c r="Z87" s="34">
        <v>1.1499999999999999</v>
      </c>
      <c r="AA87" s="32">
        <f t="shared" si="32"/>
        <v>120968.79913799999</v>
      </c>
      <c r="AB87" s="39">
        <v>1</v>
      </c>
      <c r="AC87" s="40">
        <f>K87*AB87</f>
        <v>95627.5092</v>
      </c>
    </row>
    <row r="88" spans="1:29" s="64" customFormat="1" ht="18.600000000000001" customHeight="1">
      <c r="A88" s="69">
        <v>8</v>
      </c>
      <c r="B88" s="202" t="s">
        <v>89</v>
      </c>
      <c r="C88" s="30" t="s">
        <v>41</v>
      </c>
      <c r="D88" s="31">
        <v>12.1</v>
      </c>
      <c r="E88" s="32"/>
      <c r="F88" s="32">
        <v>17697</v>
      </c>
      <c r="G88" s="34">
        <v>3.16</v>
      </c>
      <c r="H88" s="33">
        <v>0.25</v>
      </c>
      <c r="I88" s="32">
        <f t="shared" si="28"/>
        <v>13980.630000000001</v>
      </c>
      <c r="J88" s="34">
        <v>1.71</v>
      </c>
      <c r="K88" s="49">
        <f t="shared" si="29"/>
        <v>23906.8773</v>
      </c>
      <c r="L88" s="32">
        <v>10</v>
      </c>
      <c r="M88" s="32">
        <f t="shared" si="33"/>
        <v>2390.6877299999996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>
        <f t="shared" si="30"/>
        <v>2390.6877299999996</v>
      </c>
      <c r="Y88" s="32">
        <f t="shared" si="31"/>
        <v>26297.565029999998</v>
      </c>
      <c r="Z88" s="32">
        <v>1</v>
      </c>
      <c r="AA88" s="32">
        <f t="shared" si="32"/>
        <v>26297.565029999998</v>
      </c>
      <c r="AB88" s="39"/>
      <c r="AC88" s="40"/>
    </row>
    <row r="89" spans="1:29" s="64" customFormat="1" ht="18.600000000000001" customHeight="1">
      <c r="A89" s="69">
        <v>9</v>
      </c>
      <c r="B89" s="29" t="s">
        <v>47</v>
      </c>
      <c r="C89" s="30">
        <v>5</v>
      </c>
      <c r="D89" s="34"/>
      <c r="E89" s="32"/>
      <c r="F89" s="30">
        <v>17697</v>
      </c>
      <c r="G89" s="30">
        <v>2.93</v>
      </c>
      <c r="H89" s="38">
        <v>1</v>
      </c>
      <c r="I89" s="32">
        <f>F89*G89*H89</f>
        <v>51852.210000000006</v>
      </c>
      <c r="J89" s="34">
        <v>1.71</v>
      </c>
      <c r="K89" s="49">
        <f>I89*J89</f>
        <v>88667.279100000014</v>
      </c>
      <c r="L89" s="32">
        <v>10</v>
      </c>
      <c r="M89" s="32">
        <f t="shared" si="33"/>
        <v>8866.7279100000014</v>
      </c>
      <c r="N89" s="32"/>
      <c r="O89" s="32"/>
      <c r="P89" s="32"/>
      <c r="Q89" s="32"/>
      <c r="R89" s="35"/>
      <c r="S89" s="32"/>
      <c r="T89" s="32">
        <v>30</v>
      </c>
      <c r="U89" s="32">
        <f>F89*H89*T89/100</f>
        <v>5309.1</v>
      </c>
      <c r="V89" s="32"/>
      <c r="W89" s="32"/>
      <c r="X89" s="32">
        <f>M89+W89+O89+Q89+S89+U89</f>
        <v>14175.827910000002</v>
      </c>
      <c r="Y89" s="32">
        <f>K89+X89</f>
        <v>102843.10701000002</v>
      </c>
      <c r="Z89" s="34">
        <v>1.25</v>
      </c>
      <c r="AA89" s="32">
        <f>Y89*Z89</f>
        <v>128553.88376250003</v>
      </c>
      <c r="AB89" s="39">
        <v>1</v>
      </c>
      <c r="AC89" s="40">
        <f>K89*AB89</f>
        <v>88667.279100000014</v>
      </c>
    </row>
    <row r="90" spans="1:29" s="64" customFormat="1" ht="18.600000000000001" customHeight="1">
      <c r="A90" s="69">
        <v>10</v>
      </c>
      <c r="B90" s="29" t="s">
        <v>47</v>
      </c>
      <c r="C90" s="30">
        <v>5</v>
      </c>
      <c r="D90" s="34"/>
      <c r="E90" s="32"/>
      <c r="F90" s="30">
        <v>17697</v>
      </c>
      <c r="G90" s="30">
        <v>2.93</v>
      </c>
      <c r="H90" s="33">
        <v>0.25</v>
      </c>
      <c r="I90" s="32">
        <f>F90*G90*H90</f>
        <v>12963.052500000002</v>
      </c>
      <c r="J90" s="34">
        <v>1.71</v>
      </c>
      <c r="K90" s="49">
        <f>I90*J90</f>
        <v>22166.819775000004</v>
      </c>
      <c r="L90" s="32">
        <v>10</v>
      </c>
      <c r="M90" s="32">
        <f>K90*L90/100</f>
        <v>2216.6819775000004</v>
      </c>
      <c r="N90" s="32"/>
      <c r="O90" s="32"/>
      <c r="P90" s="32"/>
      <c r="Q90" s="32"/>
      <c r="R90" s="35"/>
      <c r="S90" s="32"/>
      <c r="T90" s="32"/>
      <c r="U90" s="32"/>
      <c r="V90" s="32"/>
      <c r="W90" s="32"/>
      <c r="X90" s="32">
        <f>M90+W90+O90+Q90+S90+U90</f>
        <v>2216.6819775000004</v>
      </c>
      <c r="Y90" s="32">
        <f>K90+X90</f>
        <v>24383.501752500004</v>
      </c>
      <c r="Z90" s="32">
        <v>1</v>
      </c>
      <c r="AA90" s="32">
        <f>Y90*Z90</f>
        <v>24383.501752500004</v>
      </c>
      <c r="AB90" s="39"/>
      <c r="AC90" s="40"/>
    </row>
    <row r="91" spans="1:29" s="64" customFormat="1" ht="18.600000000000001" customHeight="1">
      <c r="A91" s="69">
        <v>11</v>
      </c>
      <c r="B91" s="29" t="s">
        <v>47</v>
      </c>
      <c r="C91" s="30">
        <v>5</v>
      </c>
      <c r="D91" s="34"/>
      <c r="E91" s="32"/>
      <c r="F91" s="30">
        <v>17697</v>
      </c>
      <c r="G91" s="30">
        <v>2.93</v>
      </c>
      <c r="H91" s="38">
        <v>1</v>
      </c>
      <c r="I91" s="32">
        <f>F91*G91*H91</f>
        <v>51852.210000000006</v>
      </c>
      <c r="J91" s="34">
        <v>1.71</v>
      </c>
      <c r="K91" s="49">
        <f>I91*J91</f>
        <v>88667.279100000014</v>
      </c>
      <c r="L91" s="32">
        <v>10</v>
      </c>
      <c r="M91" s="32">
        <f t="shared" si="33"/>
        <v>8866.7279100000014</v>
      </c>
      <c r="N91" s="32"/>
      <c r="O91" s="32"/>
      <c r="P91" s="32"/>
      <c r="Q91" s="32"/>
      <c r="R91" s="35"/>
      <c r="S91" s="32"/>
      <c r="T91" s="32">
        <v>30</v>
      </c>
      <c r="U91" s="32">
        <f>F91*H91*T91/100</f>
        <v>5309.1</v>
      </c>
      <c r="V91" s="32"/>
      <c r="W91" s="32"/>
      <c r="X91" s="32">
        <f>M91+W91+O91+Q91+S91+U91</f>
        <v>14175.827910000002</v>
      </c>
      <c r="Y91" s="32">
        <f>K91+X91</f>
        <v>102843.10701000002</v>
      </c>
      <c r="Z91" s="34">
        <v>1.25</v>
      </c>
      <c r="AA91" s="32">
        <f>Y91*Z91</f>
        <v>128553.88376250003</v>
      </c>
      <c r="AB91" s="39">
        <v>1</v>
      </c>
      <c r="AC91" s="40">
        <f>K91*AB91</f>
        <v>88667.279100000014</v>
      </c>
    </row>
    <row r="92" spans="1:29" s="64" customFormat="1" ht="18.600000000000001" customHeight="1">
      <c r="A92" s="69">
        <v>12</v>
      </c>
      <c r="B92" s="29" t="s">
        <v>47</v>
      </c>
      <c r="C92" s="30">
        <v>5</v>
      </c>
      <c r="D92" s="34"/>
      <c r="E92" s="32"/>
      <c r="F92" s="30">
        <v>17697</v>
      </c>
      <c r="G92" s="30">
        <v>2.93</v>
      </c>
      <c r="H92" s="38">
        <v>1</v>
      </c>
      <c r="I92" s="32">
        <f>F92*G92*H92</f>
        <v>51852.210000000006</v>
      </c>
      <c r="J92" s="34">
        <v>1.71</v>
      </c>
      <c r="K92" s="49">
        <f>I92*J92</f>
        <v>88667.279100000014</v>
      </c>
      <c r="L92" s="32">
        <v>10</v>
      </c>
      <c r="M92" s="32">
        <f t="shared" si="33"/>
        <v>8866.7279100000014</v>
      </c>
      <c r="N92" s="32"/>
      <c r="O92" s="32"/>
      <c r="P92" s="32"/>
      <c r="Q92" s="32"/>
      <c r="R92" s="35"/>
      <c r="S92" s="32"/>
      <c r="T92" s="32">
        <v>30</v>
      </c>
      <c r="U92" s="32">
        <f>F92*H92*T92/100</f>
        <v>5309.1</v>
      </c>
      <c r="V92" s="32"/>
      <c r="W92" s="32"/>
      <c r="X92" s="32">
        <f>M92+W92+O92+Q92+S92+U92</f>
        <v>14175.827910000002</v>
      </c>
      <c r="Y92" s="32">
        <f>K92+X92</f>
        <v>102843.10701000002</v>
      </c>
      <c r="Z92" s="34">
        <v>1.25</v>
      </c>
      <c r="AA92" s="32">
        <f>Y92*Z92</f>
        <v>128553.88376250003</v>
      </c>
      <c r="AB92" s="39">
        <v>1</v>
      </c>
      <c r="AC92" s="40">
        <f>K92*AB92</f>
        <v>88667.279100000014</v>
      </c>
    </row>
    <row r="93" spans="1:29" s="64" customFormat="1" ht="18.600000000000001" customHeight="1">
      <c r="A93" s="69">
        <v>13</v>
      </c>
      <c r="B93" s="29" t="s">
        <v>278</v>
      </c>
      <c r="C93" s="30">
        <v>4</v>
      </c>
      <c r="D93" s="34"/>
      <c r="E93" s="32"/>
      <c r="F93" s="30">
        <v>17697</v>
      </c>
      <c r="G93" s="34">
        <v>2.9</v>
      </c>
      <c r="H93" s="33">
        <v>0.25</v>
      </c>
      <c r="I93" s="32">
        <f>F93*G93*H93</f>
        <v>12830.324999999999</v>
      </c>
      <c r="J93" s="34">
        <v>1.71</v>
      </c>
      <c r="K93" s="49">
        <f>I93*J93</f>
        <v>21939.855749999999</v>
      </c>
      <c r="L93" s="32">
        <v>10</v>
      </c>
      <c r="M93" s="32">
        <f t="shared" si="33"/>
        <v>2193.9855750000002</v>
      </c>
      <c r="N93" s="32"/>
      <c r="O93" s="32"/>
      <c r="P93" s="32"/>
      <c r="Q93" s="32"/>
      <c r="R93" s="35"/>
      <c r="S93" s="32"/>
      <c r="T93" s="32"/>
      <c r="U93" s="32"/>
      <c r="V93" s="32"/>
      <c r="W93" s="32"/>
      <c r="X93" s="32">
        <f>M93+W93+O93+Q93+S93+U93</f>
        <v>2193.9855750000002</v>
      </c>
      <c r="Y93" s="32">
        <f>K93+X93</f>
        <v>24133.841324999998</v>
      </c>
      <c r="Z93" s="32">
        <v>1</v>
      </c>
      <c r="AA93" s="32">
        <f>Y93*Z93</f>
        <v>24133.841324999998</v>
      </c>
      <c r="AB93" s="39"/>
      <c r="AC93" s="40"/>
    </row>
    <row r="94" spans="1:29" s="139" customFormat="1" ht="18.600000000000001" customHeight="1">
      <c r="A94" s="62"/>
      <c r="B94" s="41" t="s">
        <v>22</v>
      </c>
      <c r="C94" s="42"/>
      <c r="D94" s="51"/>
      <c r="E94" s="45"/>
      <c r="F94" s="45"/>
      <c r="G94" s="27"/>
      <c r="H94" s="43">
        <f>SUM(H81:H93)</f>
        <v>9.75</v>
      </c>
      <c r="I94" s="44">
        <f>SUM(I81:I93)</f>
        <v>600547.69499999995</v>
      </c>
      <c r="J94" s="44"/>
      <c r="K94" s="44">
        <f>SUM(K81:K93)</f>
        <v>1026936.5584500001</v>
      </c>
      <c r="L94" s="44"/>
      <c r="M94" s="44">
        <f>SUM(M81:M93)</f>
        <v>102693.655845</v>
      </c>
      <c r="N94" s="44"/>
      <c r="O94" s="44">
        <f>SUM(O81:O93)</f>
        <v>0</v>
      </c>
      <c r="P94" s="44"/>
      <c r="Q94" s="44">
        <f>SUM(Q81:Q93)</f>
        <v>0</v>
      </c>
      <c r="R94" s="44"/>
      <c r="S94" s="44">
        <f>SUM(S81:S93)</f>
        <v>0</v>
      </c>
      <c r="T94" s="44"/>
      <c r="U94" s="44">
        <f>SUM(U81:U93)</f>
        <v>15927.300000000001</v>
      </c>
      <c r="V94" s="44"/>
      <c r="W94" s="44">
        <f>SUM(W81:W93)</f>
        <v>0</v>
      </c>
      <c r="X94" s="44">
        <f>SUM(X81:X93)</f>
        <v>118620.95584500002</v>
      </c>
      <c r="Y94" s="44">
        <f>SUM(Y81:Y93)</f>
        <v>1145557.5142949999</v>
      </c>
      <c r="Z94" s="44"/>
      <c r="AA94" s="44">
        <f>SUM(AA81:AA93)</f>
        <v>1337021.8373261248</v>
      </c>
      <c r="AB94" s="48">
        <f>SUM(AB81:AB93)</f>
        <v>7</v>
      </c>
      <c r="AC94" s="83">
        <f>SUM(AC81:AC93)</f>
        <v>718114.17510000011</v>
      </c>
    </row>
    <row r="95" spans="1:29" s="64" customFormat="1" ht="18.600000000000001" customHeight="1">
      <c r="A95" s="308" t="s">
        <v>586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10"/>
    </row>
    <row r="96" spans="1:29" s="25" customFormat="1" ht="18.600000000000001" customHeight="1">
      <c r="A96" s="287" t="s">
        <v>14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9"/>
    </row>
    <row r="97" spans="1:29" s="64" customFormat="1" ht="18.600000000000001" customHeight="1">
      <c r="A97" s="69">
        <v>1</v>
      </c>
      <c r="B97" s="29" t="s">
        <v>580</v>
      </c>
      <c r="C97" s="30" t="s">
        <v>21</v>
      </c>
      <c r="D97" s="31">
        <v>4.8</v>
      </c>
      <c r="E97" s="30"/>
      <c r="F97" s="30">
        <v>17697</v>
      </c>
      <c r="G97" s="30">
        <v>4.26</v>
      </c>
      <c r="H97" s="31">
        <v>1</v>
      </c>
      <c r="I97" s="32">
        <f>F97*G97*H97</f>
        <v>75389.22</v>
      </c>
      <c r="J97" s="34">
        <v>3.42</v>
      </c>
      <c r="K97" s="32">
        <f>I97*J97</f>
        <v>257831.1324</v>
      </c>
      <c r="L97" s="32">
        <v>10</v>
      </c>
      <c r="M97" s="32">
        <f>L97*K97/100</f>
        <v>25783.113239999999</v>
      </c>
      <c r="N97" s="30">
        <v>50</v>
      </c>
      <c r="O97" s="32">
        <f>F97*H97*N97%</f>
        <v>8848.5</v>
      </c>
      <c r="P97" s="30"/>
      <c r="Q97" s="30"/>
      <c r="R97" s="30"/>
      <c r="S97" s="30"/>
      <c r="T97" s="30"/>
      <c r="U97" s="30"/>
      <c r="V97" s="30"/>
      <c r="W97" s="30"/>
      <c r="X97" s="32">
        <f>M97+W97+O97+Q97+S97+U97</f>
        <v>34631.613239999999</v>
      </c>
      <c r="Y97" s="32">
        <f>K97+X97</f>
        <v>292462.74563999998</v>
      </c>
      <c r="Z97" s="30">
        <v>1.2</v>
      </c>
      <c r="AA97" s="32">
        <f>Y97*Z97</f>
        <v>350955.29476799996</v>
      </c>
      <c r="AB97" s="31">
        <v>1</v>
      </c>
      <c r="AC97" s="40">
        <f>K97*AB97</f>
        <v>257831.1324</v>
      </c>
    </row>
    <row r="98" spans="1:29" s="64" customFormat="1" ht="18.600000000000001" customHeight="1">
      <c r="A98" s="69">
        <v>2</v>
      </c>
      <c r="B98" s="29" t="s">
        <v>581</v>
      </c>
      <c r="C98" s="30" t="s">
        <v>21</v>
      </c>
      <c r="D98" s="30">
        <v>5.9</v>
      </c>
      <c r="E98" s="30"/>
      <c r="F98" s="30">
        <v>17697</v>
      </c>
      <c r="G98" s="34">
        <v>4.3</v>
      </c>
      <c r="H98" s="31">
        <v>1</v>
      </c>
      <c r="I98" s="32">
        <f>F98*G98*H98</f>
        <v>76097.099999999991</v>
      </c>
      <c r="J98" s="34">
        <v>3.42</v>
      </c>
      <c r="K98" s="32">
        <f>I98*J98</f>
        <v>260252.08199999997</v>
      </c>
      <c r="L98" s="32">
        <v>10</v>
      </c>
      <c r="M98" s="32">
        <f>L98*K98/100</f>
        <v>26025.208199999997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2">
        <f>M98+W98+O98+Q98+S98+U98</f>
        <v>26025.208199999997</v>
      </c>
      <c r="Y98" s="32">
        <f>K98+X98</f>
        <v>286277.29019999999</v>
      </c>
      <c r="Z98" s="30"/>
      <c r="AA98" s="32">
        <f>Y98</f>
        <v>286277.29019999999</v>
      </c>
      <c r="AB98" s="31">
        <v>1</v>
      </c>
      <c r="AC98" s="40">
        <f>K98*AB98</f>
        <v>260252.08199999997</v>
      </c>
    </row>
    <row r="99" spans="1:29" s="64" customFormat="1" ht="18.600000000000001" customHeight="1">
      <c r="A99" s="69">
        <v>3</v>
      </c>
      <c r="B99" s="29" t="s">
        <v>480</v>
      </c>
      <c r="C99" s="30" t="s">
        <v>21</v>
      </c>
      <c r="D99" s="30">
        <v>5.9</v>
      </c>
      <c r="E99" s="30"/>
      <c r="F99" s="30">
        <v>17697</v>
      </c>
      <c r="G99" s="34">
        <v>4.3</v>
      </c>
      <c r="H99" s="31">
        <v>0.5</v>
      </c>
      <c r="I99" s="32">
        <f>F99*G99*H99</f>
        <v>38048.549999999996</v>
      </c>
      <c r="J99" s="34">
        <v>3.42</v>
      </c>
      <c r="K99" s="32">
        <f>I99*J99</f>
        <v>130126.04099999998</v>
      </c>
      <c r="L99" s="32">
        <v>10</v>
      </c>
      <c r="M99" s="32">
        <f>L99*K99/100</f>
        <v>13012.604099999999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2">
        <f>M99+W99+O99+Q99+S99+U99</f>
        <v>13012.604099999999</v>
      </c>
      <c r="Y99" s="32">
        <f>K99+X99</f>
        <v>143138.64509999999</v>
      </c>
      <c r="Z99" s="30"/>
      <c r="AA99" s="32">
        <f>Y99</f>
        <v>143138.64509999999</v>
      </c>
      <c r="AB99" s="31"/>
      <c r="AC99" s="40"/>
    </row>
    <row r="100" spans="1:29" s="64" customFormat="1" ht="18.600000000000001" customHeight="1">
      <c r="A100" s="69">
        <v>4</v>
      </c>
      <c r="B100" s="29" t="s">
        <v>480</v>
      </c>
      <c r="C100" s="30" t="s">
        <v>21</v>
      </c>
      <c r="D100" s="31">
        <v>7</v>
      </c>
      <c r="E100" s="30"/>
      <c r="F100" s="30">
        <v>17697</v>
      </c>
      <c r="G100" s="30">
        <v>4.3499999999999996</v>
      </c>
      <c r="H100" s="31">
        <v>0.5</v>
      </c>
      <c r="I100" s="32">
        <f>F100*G100*H100</f>
        <v>38490.974999999999</v>
      </c>
      <c r="J100" s="34">
        <v>3.42</v>
      </c>
      <c r="K100" s="32">
        <f>I100*J100</f>
        <v>131639.13449999999</v>
      </c>
      <c r="L100" s="32">
        <v>10</v>
      </c>
      <c r="M100" s="32">
        <f>L100*K100/100</f>
        <v>13163.913449999998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2">
        <f>M100+W100+O100+Q100+S100+U100</f>
        <v>13163.913449999998</v>
      </c>
      <c r="Y100" s="32">
        <f>K100+X100</f>
        <v>144803.04794999998</v>
      </c>
      <c r="Z100" s="30"/>
      <c r="AA100" s="32">
        <f>Y100</f>
        <v>144803.04794999998</v>
      </c>
      <c r="AB100" s="39">
        <v>1</v>
      </c>
      <c r="AC100" s="40">
        <f>F100*G100*J100</f>
        <v>263278.26899999997</v>
      </c>
    </row>
    <row r="101" spans="1:29" s="139" customFormat="1" ht="18.600000000000001" customHeight="1">
      <c r="A101" s="62"/>
      <c r="B101" s="41" t="s">
        <v>22</v>
      </c>
      <c r="C101" s="42"/>
      <c r="D101" s="42"/>
      <c r="E101" s="42"/>
      <c r="F101" s="42"/>
      <c r="G101" s="42"/>
      <c r="H101" s="1">
        <f>SUM(H97:H100)</f>
        <v>3</v>
      </c>
      <c r="I101" s="44">
        <f>SUM(I97:I100)</f>
        <v>228025.845</v>
      </c>
      <c r="J101" s="45"/>
      <c r="K101" s="44">
        <f>SUM(K97:K100)</f>
        <v>779848.38989999983</v>
      </c>
      <c r="L101" s="45"/>
      <c r="M101" s="44">
        <f>SUM(M97:M100)</f>
        <v>77984.838989999989</v>
      </c>
      <c r="N101" s="45"/>
      <c r="O101" s="44">
        <f>SUM(O97:O100)</f>
        <v>8848.5</v>
      </c>
      <c r="P101" s="45"/>
      <c r="Q101" s="44">
        <f>SUM(Q97:Q100)</f>
        <v>0</v>
      </c>
      <c r="R101" s="45"/>
      <c r="S101" s="44">
        <f>SUM(S97:S100)</f>
        <v>0</v>
      </c>
      <c r="T101" s="45"/>
      <c r="U101" s="44">
        <f>SUM(U97:U100)</f>
        <v>0</v>
      </c>
      <c r="V101" s="45"/>
      <c r="W101" s="44">
        <f>SUM(W97:W100)</f>
        <v>0</v>
      </c>
      <c r="X101" s="44">
        <f>SUM(X97:X100)</f>
        <v>86833.338989999989</v>
      </c>
      <c r="Y101" s="44">
        <f>SUM(Y97:Y100)</f>
        <v>866681.72888999991</v>
      </c>
      <c r="Z101" s="45"/>
      <c r="AA101" s="44">
        <f>SUM(AA97:AA100)</f>
        <v>925174.27801799984</v>
      </c>
      <c r="AB101" s="51"/>
      <c r="AC101" s="44">
        <f>SUM(AC97:AC100)</f>
        <v>781361.48339999991</v>
      </c>
    </row>
    <row r="102" spans="1:29" s="64" customFormat="1" ht="18.600000000000001" customHeight="1">
      <c r="A102" s="287" t="s">
        <v>23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9"/>
    </row>
    <row r="103" spans="1:29" s="64" customFormat="1" ht="18.600000000000001" customHeight="1">
      <c r="A103" s="28">
        <v>1</v>
      </c>
      <c r="B103" s="29" t="s">
        <v>26</v>
      </c>
      <c r="C103" s="30" t="s">
        <v>30</v>
      </c>
      <c r="D103" s="30">
        <v>15.8</v>
      </c>
      <c r="E103" s="30" t="s">
        <v>18</v>
      </c>
      <c r="F103" s="30">
        <v>17697</v>
      </c>
      <c r="G103" s="30">
        <v>4.34</v>
      </c>
      <c r="H103" s="31">
        <v>1</v>
      </c>
      <c r="I103" s="32">
        <f>F103*G103*H103</f>
        <v>76804.98</v>
      </c>
      <c r="J103" s="34">
        <v>2.34</v>
      </c>
      <c r="K103" s="32">
        <f>I103*J103</f>
        <v>179723.65319999997</v>
      </c>
      <c r="L103" s="32">
        <v>10</v>
      </c>
      <c r="M103" s="32">
        <f>L103*K103/100</f>
        <v>17972.365319999997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2">
        <f>M103+W103+O103+Q103+S103+U103</f>
        <v>17972.365319999997</v>
      </c>
      <c r="Y103" s="32">
        <f>K103+X103</f>
        <v>197696.01851999998</v>
      </c>
      <c r="Z103" s="30"/>
      <c r="AA103" s="32">
        <f>Y103</f>
        <v>197696.01851999998</v>
      </c>
      <c r="AB103" s="31">
        <v>1</v>
      </c>
      <c r="AC103" s="40">
        <f>K103*AB103</f>
        <v>179723.65319999997</v>
      </c>
    </row>
    <row r="104" spans="1:29" s="64" customFormat="1" ht="18.600000000000001" customHeight="1">
      <c r="A104" s="28">
        <v>2</v>
      </c>
      <c r="B104" s="29" t="s">
        <v>26</v>
      </c>
      <c r="C104" s="30" t="s">
        <v>30</v>
      </c>
      <c r="D104" s="30">
        <v>15.8</v>
      </c>
      <c r="E104" s="30" t="s">
        <v>18</v>
      </c>
      <c r="F104" s="30">
        <v>17697</v>
      </c>
      <c r="G104" s="30">
        <v>4.34</v>
      </c>
      <c r="H104" s="30">
        <v>0.5</v>
      </c>
      <c r="I104" s="32">
        <f>F104*G104*H104</f>
        <v>38402.49</v>
      </c>
      <c r="J104" s="34">
        <v>2.34</v>
      </c>
      <c r="K104" s="32">
        <f>I104*J104</f>
        <v>89861.826599999986</v>
      </c>
      <c r="L104" s="32">
        <v>10</v>
      </c>
      <c r="M104" s="32">
        <f>L104*K104/100</f>
        <v>8986.1826599999986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2">
        <f>M104+W104+O104+Q104+S104+U104</f>
        <v>8986.1826599999986</v>
      </c>
      <c r="Y104" s="32">
        <f>K104+X104</f>
        <v>98848.009259999992</v>
      </c>
      <c r="Z104" s="30"/>
      <c r="AA104" s="32">
        <f>Y104</f>
        <v>98848.009259999992</v>
      </c>
      <c r="AB104" s="31"/>
      <c r="AC104" s="40"/>
    </row>
    <row r="105" spans="1:29" s="64" customFormat="1" ht="18.600000000000001" customHeight="1">
      <c r="A105" s="28">
        <v>3</v>
      </c>
      <c r="B105" s="29" t="s">
        <v>26</v>
      </c>
      <c r="C105" s="30" t="s">
        <v>31</v>
      </c>
      <c r="D105" s="31">
        <v>7</v>
      </c>
      <c r="E105" s="30"/>
      <c r="F105" s="30">
        <v>17697</v>
      </c>
      <c r="G105" s="30">
        <v>3.53</v>
      </c>
      <c r="H105" s="31">
        <v>1</v>
      </c>
      <c r="I105" s="32">
        <f>F105*G105*H105</f>
        <v>62470.409999999996</v>
      </c>
      <c r="J105" s="34">
        <v>2.34</v>
      </c>
      <c r="K105" s="32">
        <f>I105*J105</f>
        <v>146180.75939999998</v>
      </c>
      <c r="L105" s="32">
        <v>10</v>
      </c>
      <c r="M105" s="32">
        <f>L105*K105/100</f>
        <v>14618.075939999999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2">
        <f>M105+W105+O105+Q105+S105+U105</f>
        <v>14618.075939999999</v>
      </c>
      <c r="Y105" s="32">
        <f>K105+X105</f>
        <v>160798.83533999999</v>
      </c>
      <c r="Z105" s="30"/>
      <c r="AA105" s="32">
        <f>Y105</f>
        <v>160798.83533999999</v>
      </c>
      <c r="AB105" s="39">
        <v>1</v>
      </c>
      <c r="AC105" s="40">
        <f>K105*AB105</f>
        <v>146180.75939999998</v>
      </c>
    </row>
    <row r="106" spans="1:29" s="64" customFormat="1" ht="18.600000000000001" customHeight="1">
      <c r="A106" s="28">
        <v>4</v>
      </c>
      <c r="B106" s="29" t="s">
        <v>26</v>
      </c>
      <c r="C106" s="30" t="s">
        <v>31</v>
      </c>
      <c r="D106" s="31">
        <v>7</v>
      </c>
      <c r="E106" s="30"/>
      <c r="F106" s="30">
        <v>17697</v>
      </c>
      <c r="G106" s="30">
        <v>3.53</v>
      </c>
      <c r="H106" s="31">
        <v>0.5</v>
      </c>
      <c r="I106" s="32">
        <f>F106*G106*H106</f>
        <v>31235.204999999998</v>
      </c>
      <c r="J106" s="34">
        <v>2.34</v>
      </c>
      <c r="K106" s="32">
        <f>I106*J106</f>
        <v>73090.37969999999</v>
      </c>
      <c r="L106" s="32">
        <v>10</v>
      </c>
      <c r="M106" s="32">
        <f>L106*K106/100</f>
        <v>7309.0379699999994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2">
        <f>M106+W106+O106+Q106+S106+U106</f>
        <v>7309.0379699999994</v>
      </c>
      <c r="Y106" s="32">
        <f>K106+X106</f>
        <v>80399.417669999995</v>
      </c>
      <c r="Z106" s="30"/>
      <c r="AA106" s="32">
        <f>Y106</f>
        <v>80399.417669999995</v>
      </c>
      <c r="AB106" s="31"/>
      <c r="AC106" s="40"/>
    </row>
    <row r="107" spans="1:29" s="139" customFormat="1" ht="18.600000000000001" customHeight="1">
      <c r="A107" s="62"/>
      <c r="B107" s="41" t="s">
        <v>22</v>
      </c>
      <c r="C107" s="42"/>
      <c r="D107" s="42"/>
      <c r="E107" s="42"/>
      <c r="F107" s="42"/>
      <c r="G107" s="42"/>
      <c r="H107" s="1">
        <f>SUM(H103:H106)</f>
        <v>3</v>
      </c>
      <c r="I107" s="44">
        <f>SUM(I103:I106)</f>
        <v>208913.08499999999</v>
      </c>
      <c r="J107" s="45"/>
      <c r="K107" s="44">
        <f>SUM(K103:K106)</f>
        <v>488856.61889999994</v>
      </c>
      <c r="L107" s="45"/>
      <c r="M107" s="44">
        <f>SUM(M103:M106)</f>
        <v>48885.661889999996</v>
      </c>
      <c r="N107" s="45"/>
      <c r="O107" s="44">
        <f>SUM(O103:O106)</f>
        <v>0</v>
      </c>
      <c r="P107" s="45"/>
      <c r="Q107" s="44">
        <f>SUM(Q103:Q106)</f>
        <v>0</v>
      </c>
      <c r="R107" s="45"/>
      <c r="S107" s="44">
        <f>SUM(S103:S106)</f>
        <v>0</v>
      </c>
      <c r="T107" s="45"/>
      <c r="U107" s="44">
        <f>SUM(U103:U106)</f>
        <v>0</v>
      </c>
      <c r="V107" s="45"/>
      <c r="W107" s="44">
        <f>SUM(W103:W106)</f>
        <v>0</v>
      </c>
      <c r="X107" s="44">
        <f>SUM(X103:X106)</f>
        <v>48885.661889999996</v>
      </c>
      <c r="Y107" s="44">
        <f>SUM(Y103:Y106)</f>
        <v>537742.28078999999</v>
      </c>
      <c r="Z107" s="45"/>
      <c r="AA107" s="44">
        <f>SUM(AA103:AA106)</f>
        <v>537742.28078999999</v>
      </c>
      <c r="AB107" s="51"/>
      <c r="AC107" s="44">
        <f>SUM(AC103:AC106)</f>
        <v>325904.41259999992</v>
      </c>
    </row>
    <row r="108" spans="1:29" s="64" customFormat="1" ht="18.600000000000001" customHeight="1">
      <c r="A108" s="287" t="s">
        <v>34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9"/>
    </row>
    <row r="109" spans="1:29" s="64" customFormat="1" ht="18.600000000000001" customHeight="1">
      <c r="A109" s="69">
        <v>1</v>
      </c>
      <c r="B109" s="29" t="s">
        <v>415</v>
      </c>
      <c r="C109" s="30" t="s">
        <v>35</v>
      </c>
      <c r="D109" s="31">
        <v>11.9</v>
      </c>
      <c r="E109" s="32"/>
      <c r="F109" s="30">
        <v>17697</v>
      </c>
      <c r="G109" s="30">
        <v>4.46</v>
      </c>
      <c r="H109" s="38">
        <v>1</v>
      </c>
      <c r="I109" s="32">
        <f>F109*G109*H109</f>
        <v>78928.62</v>
      </c>
      <c r="J109" s="34">
        <v>1.71</v>
      </c>
      <c r="K109" s="49">
        <f t="shared" ref="K109:K125" si="34">I109*J109</f>
        <v>134967.94019999998</v>
      </c>
      <c r="L109" s="32">
        <v>10</v>
      </c>
      <c r="M109" s="32">
        <f t="shared" ref="M109:M125" si="35">K109*L109/100</f>
        <v>13496.794019999998</v>
      </c>
      <c r="N109" s="32"/>
      <c r="O109" s="32"/>
      <c r="P109" s="32"/>
      <c r="Q109" s="35"/>
      <c r="R109" s="35"/>
      <c r="S109" s="35"/>
      <c r="T109" s="35"/>
      <c r="U109" s="35"/>
      <c r="V109" s="35"/>
      <c r="W109" s="35"/>
      <c r="X109" s="32">
        <f t="shared" ref="X109:X125" si="36">M109+W109+O109+Q109+S109+U109</f>
        <v>13496.794019999998</v>
      </c>
      <c r="Y109" s="32">
        <f t="shared" ref="Y109:Y125" si="37">K109+X109</f>
        <v>148464.73421999998</v>
      </c>
      <c r="Z109" s="34">
        <v>1.75</v>
      </c>
      <c r="AA109" s="32">
        <f t="shared" ref="AA109:AA125" si="38">Y109*Z109</f>
        <v>259813.28488499997</v>
      </c>
      <c r="AB109" s="39">
        <v>1</v>
      </c>
      <c r="AC109" s="40">
        <f>K109*AB109</f>
        <v>134967.94019999998</v>
      </c>
    </row>
    <row r="110" spans="1:29" s="64" customFormat="1" ht="18.600000000000001" customHeight="1">
      <c r="A110" s="69">
        <v>2</v>
      </c>
      <c r="B110" s="29" t="s">
        <v>42</v>
      </c>
      <c r="C110" s="30" t="s">
        <v>35</v>
      </c>
      <c r="D110" s="34">
        <v>8.11</v>
      </c>
      <c r="E110" s="32"/>
      <c r="F110" s="30">
        <v>17697</v>
      </c>
      <c r="G110" s="34">
        <v>4.43</v>
      </c>
      <c r="H110" s="38">
        <v>1</v>
      </c>
      <c r="I110" s="32">
        <f>F110*G110*H110</f>
        <v>78397.709999999992</v>
      </c>
      <c r="J110" s="34">
        <v>1.71</v>
      </c>
      <c r="K110" s="49">
        <f>I110*J110</f>
        <v>134060.08409999998</v>
      </c>
      <c r="L110" s="32">
        <v>10</v>
      </c>
      <c r="M110" s="32">
        <f>K110*L110/100</f>
        <v>13406.008409999999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>
        <f t="shared" si="36"/>
        <v>13406.008409999999</v>
      </c>
      <c r="Y110" s="32">
        <f t="shared" si="37"/>
        <v>147466.09250999999</v>
      </c>
      <c r="Z110" s="34">
        <v>1.35</v>
      </c>
      <c r="AA110" s="32">
        <f t="shared" si="38"/>
        <v>199079.2248885</v>
      </c>
      <c r="AB110" s="39">
        <v>1</v>
      </c>
      <c r="AC110" s="40">
        <f>K110*AB110</f>
        <v>134060.08409999998</v>
      </c>
    </row>
    <row r="111" spans="1:29" s="64" customFormat="1" ht="18.600000000000001" customHeight="1">
      <c r="A111" s="69">
        <v>3</v>
      </c>
      <c r="B111" s="29" t="s">
        <v>42</v>
      </c>
      <c r="C111" s="30" t="s">
        <v>35</v>
      </c>
      <c r="D111" s="34">
        <v>8.11</v>
      </c>
      <c r="E111" s="32"/>
      <c r="F111" s="30">
        <v>17697</v>
      </c>
      <c r="G111" s="34">
        <v>4.43</v>
      </c>
      <c r="H111" s="33">
        <v>0.25</v>
      </c>
      <c r="I111" s="32">
        <f>F111*G111*H111</f>
        <v>19599.427499999998</v>
      </c>
      <c r="J111" s="34">
        <v>1.71</v>
      </c>
      <c r="K111" s="49">
        <f>I111*J111</f>
        <v>33515.021024999995</v>
      </c>
      <c r="L111" s="32">
        <v>10</v>
      </c>
      <c r="M111" s="32">
        <f>K111*L111/100</f>
        <v>3351.5021024999996</v>
      </c>
      <c r="N111" s="32"/>
      <c r="O111" s="32"/>
      <c r="P111" s="32"/>
      <c r="Q111" s="35"/>
      <c r="R111" s="35"/>
      <c r="S111" s="35"/>
      <c r="T111" s="35"/>
      <c r="U111" s="35"/>
      <c r="V111" s="35"/>
      <c r="W111" s="35"/>
      <c r="X111" s="32">
        <f>M111+W111+O111+Q111+S111+U111</f>
        <v>3351.5021024999996</v>
      </c>
      <c r="Y111" s="32">
        <f>K111+X111</f>
        <v>36866.523127499997</v>
      </c>
      <c r="Z111" s="32">
        <v>1</v>
      </c>
      <c r="AA111" s="32">
        <f>Y111*Z111</f>
        <v>36866.523127499997</v>
      </c>
      <c r="AB111" s="39"/>
      <c r="AC111" s="40"/>
    </row>
    <row r="112" spans="1:29" s="64" customFormat="1" ht="18.600000000000001" customHeight="1">
      <c r="A112" s="69">
        <v>4</v>
      </c>
      <c r="B112" s="29" t="s">
        <v>42</v>
      </c>
      <c r="C112" s="30" t="s">
        <v>39</v>
      </c>
      <c r="D112" s="31">
        <v>1.1000000000000001</v>
      </c>
      <c r="E112" s="32"/>
      <c r="F112" s="30">
        <v>17697</v>
      </c>
      <c r="G112" s="34">
        <v>3.35</v>
      </c>
      <c r="H112" s="38">
        <v>1</v>
      </c>
      <c r="I112" s="32">
        <f>F112*G112*H112</f>
        <v>59284.950000000004</v>
      </c>
      <c r="J112" s="34">
        <v>1.71</v>
      </c>
      <c r="K112" s="49">
        <f>I112*J112</f>
        <v>101377.2645</v>
      </c>
      <c r="L112" s="32">
        <v>10</v>
      </c>
      <c r="M112" s="32">
        <f>K112*L112/100</f>
        <v>10137.72645</v>
      </c>
      <c r="N112" s="32"/>
      <c r="O112" s="32"/>
      <c r="P112" s="32"/>
      <c r="Q112" s="35"/>
      <c r="R112" s="35"/>
      <c r="S112" s="35"/>
      <c r="T112" s="35"/>
      <c r="U112" s="35"/>
      <c r="V112" s="35"/>
      <c r="W112" s="35"/>
      <c r="X112" s="32">
        <f>M112+W112+O112+Q112+S112+U112</f>
        <v>10137.72645</v>
      </c>
      <c r="Y112" s="32">
        <f>K112+X112</f>
        <v>111514.99095000001</v>
      </c>
      <c r="Z112" s="34">
        <v>1.35</v>
      </c>
      <c r="AA112" s="32">
        <f>Y112*Z112</f>
        <v>150545.23778250001</v>
      </c>
      <c r="AB112" s="39">
        <v>1</v>
      </c>
      <c r="AC112" s="40">
        <f>K112*AB112</f>
        <v>101377.2645</v>
      </c>
    </row>
    <row r="113" spans="1:29" s="64" customFormat="1" ht="18.600000000000001" customHeight="1">
      <c r="A113" s="69">
        <v>5</v>
      </c>
      <c r="B113" s="29" t="s">
        <v>42</v>
      </c>
      <c r="C113" s="30" t="s">
        <v>35</v>
      </c>
      <c r="D113" s="34">
        <v>7.11</v>
      </c>
      <c r="E113" s="32"/>
      <c r="F113" s="30">
        <v>17697</v>
      </c>
      <c r="G113" s="34">
        <v>4.43</v>
      </c>
      <c r="H113" s="33">
        <v>0.25</v>
      </c>
      <c r="I113" s="32">
        <f>F113*G113*H113</f>
        <v>19599.427499999998</v>
      </c>
      <c r="J113" s="34">
        <v>1.71</v>
      </c>
      <c r="K113" s="49">
        <f>I113*J113</f>
        <v>33515.021024999995</v>
      </c>
      <c r="L113" s="32">
        <v>10</v>
      </c>
      <c r="M113" s="32">
        <f>K113*L113/100</f>
        <v>3351.5021024999996</v>
      </c>
      <c r="N113" s="32"/>
      <c r="O113" s="32"/>
      <c r="P113" s="32"/>
      <c r="Q113" s="35"/>
      <c r="R113" s="35"/>
      <c r="S113" s="35"/>
      <c r="T113" s="35"/>
      <c r="U113" s="35"/>
      <c r="V113" s="35"/>
      <c r="W113" s="35"/>
      <c r="X113" s="32">
        <f>M113+W113+O113+Q113+S113+U113</f>
        <v>3351.5021024999996</v>
      </c>
      <c r="Y113" s="32">
        <f>K113+X113</f>
        <v>36866.523127499997</v>
      </c>
      <c r="Z113" s="34">
        <v>1.35</v>
      </c>
      <c r="AA113" s="32">
        <f>Y113*Z113</f>
        <v>49769.806222125</v>
      </c>
      <c r="AB113" s="39">
        <v>1</v>
      </c>
      <c r="AC113" s="40">
        <f>K113*AB113</f>
        <v>33515.021024999995</v>
      </c>
    </row>
    <row r="114" spans="1:29" s="64" customFormat="1" ht="18.600000000000001" customHeight="1">
      <c r="A114" s="69">
        <v>6</v>
      </c>
      <c r="B114" s="203" t="s">
        <v>266</v>
      </c>
      <c r="C114" s="30" t="s">
        <v>35</v>
      </c>
      <c r="D114" s="31">
        <v>5.4</v>
      </c>
      <c r="E114" s="32"/>
      <c r="F114" s="30">
        <v>17697</v>
      </c>
      <c r="G114" s="30">
        <v>4.2699999999999996</v>
      </c>
      <c r="H114" s="38">
        <v>1</v>
      </c>
      <c r="I114" s="32">
        <f t="shared" ref="I114:I120" si="39">F114*G114*H114</f>
        <v>75566.189999999988</v>
      </c>
      <c r="J114" s="34">
        <v>1.71</v>
      </c>
      <c r="K114" s="49">
        <f t="shared" si="34"/>
        <v>129218.18489999998</v>
      </c>
      <c r="L114" s="32">
        <v>10</v>
      </c>
      <c r="M114" s="32">
        <f t="shared" si="35"/>
        <v>12921.818489999998</v>
      </c>
      <c r="N114" s="32"/>
      <c r="O114" s="32"/>
      <c r="P114" s="32"/>
      <c r="Q114" s="35"/>
      <c r="R114" s="32"/>
      <c r="S114" s="32"/>
      <c r="T114" s="32"/>
      <c r="U114" s="32"/>
      <c r="V114" s="32"/>
      <c r="W114" s="32"/>
      <c r="X114" s="32">
        <f t="shared" si="36"/>
        <v>12921.818489999998</v>
      </c>
      <c r="Y114" s="32">
        <f t="shared" si="37"/>
        <v>142140.00338999997</v>
      </c>
      <c r="Z114" s="34">
        <v>1.1499999999999999</v>
      </c>
      <c r="AA114" s="32">
        <f t="shared" si="38"/>
        <v>163461.00389849994</v>
      </c>
      <c r="AB114" s="39">
        <v>1</v>
      </c>
      <c r="AC114" s="40">
        <f>K114*AB114</f>
        <v>129218.18489999998</v>
      </c>
    </row>
    <row r="115" spans="1:29" s="64" customFormat="1" ht="18.600000000000001" customHeight="1">
      <c r="A115" s="69">
        <v>7</v>
      </c>
      <c r="B115" s="203" t="s">
        <v>266</v>
      </c>
      <c r="C115" s="30" t="s">
        <v>35</v>
      </c>
      <c r="D115" s="31">
        <v>5.4</v>
      </c>
      <c r="E115" s="32"/>
      <c r="F115" s="30">
        <v>17697</v>
      </c>
      <c r="G115" s="34">
        <v>4.2699999999999996</v>
      </c>
      <c r="H115" s="38">
        <v>0.5</v>
      </c>
      <c r="I115" s="32">
        <f t="shared" si="39"/>
        <v>37783.094999999994</v>
      </c>
      <c r="J115" s="34">
        <v>1.71</v>
      </c>
      <c r="K115" s="49">
        <f t="shared" si="34"/>
        <v>64609.092449999989</v>
      </c>
      <c r="L115" s="32">
        <v>10</v>
      </c>
      <c r="M115" s="32">
        <f t="shared" si="35"/>
        <v>6460.9092449999989</v>
      </c>
      <c r="N115" s="32"/>
      <c r="O115" s="32"/>
      <c r="P115" s="32"/>
      <c r="Q115" s="35"/>
      <c r="R115" s="32"/>
      <c r="S115" s="32"/>
      <c r="T115" s="32"/>
      <c r="U115" s="32"/>
      <c r="V115" s="32"/>
      <c r="W115" s="32"/>
      <c r="X115" s="32">
        <f t="shared" si="36"/>
        <v>6460.9092449999989</v>
      </c>
      <c r="Y115" s="32">
        <f t="shared" si="37"/>
        <v>71070.001694999984</v>
      </c>
      <c r="Z115" s="32">
        <v>1</v>
      </c>
      <c r="AA115" s="32">
        <f t="shared" si="38"/>
        <v>71070.001694999984</v>
      </c>
      <c r="AB115" s="39"/>
      <c r="AC115" s="40"/>
    </row>
    <row r="116" spans="1:29" s="64" customFormat="1" ht="18.600000000000001" customHeight="1">
      <c r="A116" s="69">
        <v>8</v>
      </c>
      <c r="B116" s="203" t="s">
        <v>526</v>
      </c>
      <c r="C116" s="30" t="s">
        <v>35</v>
      </c>
      <c r="D116" s="31">
        <v>5.0999999999999996</v>
      </c>
      <c r="E116" s="32"/>
      <c r="F116" s="32">
        <v>17697</v>
      </c>
      <c r="G116" s="34">
        <v>4.2699999999999996</v>
      </c>
      <c r="H116" s="38">
        <v>1</v>
      </c>
      <c r="I116" s="32">
        <f t="shared" si="39"/>
        <v>75566.189999999988</v>
      </c>
      <c r="J116" s="34">
        <v>1.71</v>
      </c>
      <c r="K116" s="49">
        <f t="shared" si="34"/>
        <v>129218.18489999998</v>
      </c>
      <c r="L116" s="32">
        <v>10</v>
      </c>
      <c r="M116" s="32">
        <f t="shared" si="35"/>
        <v>12921.818489999998</v>
      </c>
      <c r="N116" s="32"/>
      <c r="O116" s="32"/>
      <c r="P116" s="32"/>
      <c r="Q116" s="35"/>
      <c r="R116" s="32"/>
      <c r="S116" s="32"/>
      <c r="T116" s="32"/>
      <c r="U116" s="32"/>
      <c r="V116" s="32"/>
      <c r="W116" s="32"/>
      <c r="X116" s="32">
        <f t="shared" si="36"/>
        <v>12921.818489999998</v>
      </c>
      <c r="Y116" s="32">
        <f t="shared" si="37"/>
        <v>142140.00338999997</v>
      </c>
      <c r="Z116" s="34">
        <v>1.1499999999999999</v>
      </c>
      <c r="AA116" s="32">
        <f t="shared" si="38"/>
        <v>163461.00389849994</v>
      </c>
      <c r="AB116" s="39">
        <v>1</v>
      </c>
      <c r="AC116" s="40">
        <f>K116*AB116</f>
        <v>129218.18489999998</v>
      </c>
    </row>
    <row r="117" spans="1:29" s="64" customFormat="1" ht="18.600000000000001" customHeight="1">
      <c r="A117" s="69">
        <v>9</v>
      </c>
      <c r="B117" s="203" t="s">
        <v>526</v>
      </c>
      <c r="C117" s="30" t="s">
        <v>35</v>
      </c>
      <c r="D117" s="31">
        <v>5.0999999999999996</v>
      </c>
      <c r="E117" s="32"/>
      <c r="F117" s="32">
        <v>17697</v>
      </c>
      <c r="G117" s="34">
        <v>4.2699999999999996</v>
      </c>
      <c r="H117" s="38">
        <v>0.5</v>
      </c>
      <c r="I117" s="32">
        <f t="shared" ref="I117" si="40">F117*G117*H117</f>
        <v>37783.094999999994</v>
      </c>
      <c r="J117" s="34">
        <v>1.71</v>
      </c>
      <c r="K117" s="49">
        <f t="shared" ref="K117" si="41">I117*J117</f>
        <v>64609.092449999989</v>
      </c>
      <c r="L117" s="32">
        <v>10</v>
      </c>
      <c r="M117" s="32">
        <f t="shared" ref="M117" si="42">K117*L117/100</f>
        <v>6460.9092449999989</v>
      </c>
      <c r="N117" s="32"/>
      <c r="O117" s="32"/>
      <c r="P117" s="32"/>
      <c r="Q117" s="35"/>
      <c r="R117" s="32"/>
      <c r="S117" s="32"/>
      <c r="T117" s="32"/>
      <c r="U117" s="32"/>
      <c r="V117" s="32"/>
      <c r="W117" s="32"/>
      <c r="X117" s="32">
        <f t="shared" ref="X117" si="43">M117+W117+O117+Q117+S117+U117</f>
        <v>6460.9092449999989</v>
      </c>
      <c r="Y117" s="32">
        <f t="shared" ref="Y117" si="44">K117+X117</f>
        <v>71070.001694999984</v>
      </c>
      <c r="Z117" s="34">
        <v>1.1499999999999999</v>
      </c>
      <c r="AA117" s="32">
        <f t="shared" ref="AA117" si="45">Y117*Z117</f>
        <v>81730.50194924997</v>
      </c>
      <c r="AB117" s="39"/>
      <c r="AC117" s="40"/>
    </row>
    <row r="118" spans="1:29" s="64" customFormat="1" ht="18.600000000000001" customHeight="1">
      <c r="A118" s="69">
        <v>10</v>
      </c>
      <c r="B118" s="203" t="s">
        <v>526</v>
      </c>
      <c r="C118" s="30" t="s">
        <v>35</v>
      </c>
      <c r="D118" s="31">
        <v>5.0999999999999996</v>
      </c>
      <c r="E118" s="32"/>
      <c r="F118" s="32">
        <v>17697</v>
      </c>
      <c r="G118" s="34">
        <v>4.2699999999999996</v>
      </c>
      <c r="H118" s="33">
        <v>0.25</v>
      </c>
      <c r="I118" s="32">
        <f t="shared" si="39"/>
        <v>18891.547499999997</v>
      </c>
      <c r="J118" s="34">
        <v>1.71</v>
      </c>
      <c r="K118" s="49">
        <f t="shared" si="34"/>
        <v>32304.546224999995</v>
      </c>
      <c r="L118" s="32">
        <v>10</v>
      </c>
      <c r="M118" s="32">
        <f t="shared" si="35"/>
        <v>3230.4546224999995</v>
      </c>
      <c r="N118" s="32"/>
      <c r="O118" s="32"/>
      <c r="P118" s="32"/>
      <c r="Q118" s="35"/>
      <c r="R118" s="32"/>
      <c r="S118" s="32"/>
      <c r="T118" s="32"/>
      <c r="U118" s="32"/>
      <c r="V118" s="32"/>
      <c r="W118" s="32"/>
      <c r="X118" s="32">
        <f t="shared" si="36"/>
        <v>3230.4546224999995</v>
      </c>
      <c r="Y118" s="32">
        <f t="shared" si="37"/>
        <v>35535.000847499992</v>
      </c>
      <c r="Z118" s="32">
        <v>1</v>
      </c>
      <c r="AA118" s="32">
        <f t="shared" si="38"/>
        <v>35535.000847499992</v>
      </c>
      <c r="AB118" s="39"/>
      <c r="AC118" s="40"/>
    </row>
    <row r="119" spans="1:29" s="64" customFormat="1" ht="18.600000000000001" customHeight="1">
      <c r="A119" s="69">
        <v>11</v>
      </c>
      <c r="B119" s="203" t="s">
        <v>266</v>
      </c>
      <c r="C119" s="30" t="s">
        <v>41</v>
      </c>
      <c r="D119" s="31" t="s">
        <v>20</v>
      </c>
      <c r="E119" s="32"/>
      <c r="F119" s="32">
        <v>17697</v>
      </c>
      <c r="G119" s="34">
        <v>3.29</v>
      </c>
      <c r="H119" s="38">
        <v>1</v>
      </c>
      <c r="I119" s="32">
        <f t="shared" si="39"/>
        <v>58223.13</v>
      </c>
      <c r="J119" s="34">
        <v>1.71</v>
      </c>
      <c r="K119" s="49">
        <f t="shared" si="34"/>
        <v>99561.552299999996</v>
      </c>
      <c r="L119" s="32">
        <v>10</v>
      </c>
      <c r="M119" s="32">
        <f t="shared" si="35"/>
        <v>9956.1552299999985</v>
      </c>
      <c r="N119" s="32"/>
      <c r="O119" s="32"/>
      <c r="P119" s="32"/>
      <c r="Q119" s="35"/>
      <c r="R119" s="32"/>
      <c r="S119" s="32"/>
      <c r="T119" s="32"/>
      <c r="U119" s="32"/>
      <c r="V119" s="32"/>
      <c r="W119" s="32"/>
      <c r="X119" s="32">
        <f t="shared" si="36"/>
        <v>9956.1552299999985</v>
      </c>
      <c r="Y119" s="32">
        <f t="shared" si="37"/>
        <v>109517.70753</v>
      </c>
      <c r="Z119" s="34">
        <v>1.1499999999999999</v>
      </c>
      <c r="AA119" s="32">
        <f t="shared" si="38"/>
        <v>125945.36365949998</v>
      </c>
      <c r="AB119" s="39">
        <v>1</v>
      </c>
      <c r="AC119" s="40">
        <f>K119*AB119</f>
        <v>99561.552299999996</v>
      </c>
    </row>
    <row r="120" spans="1:29" s="64" customFormat="1" ht="18.600000000000001" customHeight="1">
      <c r="A120" s="69">
        <v>12</v>
      </c>
      <c r="B120" s="203" t="s">
        <v>266</v>
      </c>
      <c r="C120" s="30" t="s">
        <v>41</v>
      </c>
      <c r="D120" s="31" t="s">
        <v>20</v>
      </c>
      <c r="E120" s="32"/>
      <c r="F120" s="32">
        <v>17697</v>
      </c>
      <c r="G120" s="34">
        <v>3.29</v>
      </c>
      <c r="H120" s="38">
        <v>0.5</v>
      </c>
      <c r="I120" s="32">
        <f t="shared" si="39"/>
        <v>29111.564999999999</v>
      </c>
      <c r="J120" s="34">
        <v>1.71</v>
      </c>
      <c r="K120" s="49">
        <f t="shared" si="34"/>
        <v>49780.776149999998</v>
      </c>
      <c r="L120" s="32">
        <v>10</v>
      </c>
      <c r="M120" s="32">
        <f t="shared" si="35"/>
        <v>4978.0776149999992</v>
      </c>
      <c r="N120" s="32"/>
      <c r="O120" s="32"/>
      <c r="P120" s="32"/>
      <c r="Q120" s="35"/>
      <c r="R120" s="32"/>
      <c r="S120" s="32"/>
      <c r="T120" s="32"/>
      <c r="U120" s="32"/>
      <c r="V120" s="32"/>
      <c r="W120" s="32"/>
      <c r="X120" s="32">
        <f t="shared" si="36"/>
        <v>4978.0776149999992</v>
      </c>
      <c r="Y120" s="32">
        <f t="shared" si="37"/>
        <v>54758.853765</v>
      </c>
      <c r="Z120" s="32">
        <v>1</v>
      </c>
      <c r="AA120" s="32">
        <f t="shared" si="38"/>
        <v>54758.853765</v>
      </c>
      <c r="AB120" s="39"/>
      <c r="AC120" s="40"/>
    </row>
    <row r="121" spans="1:29" s="64" customFormat="1" ht="18.600000000000001" customHeight="1">
      <c r="A121" s="69">
        <v>13</v>
      </c>
      <c r="B121" s="203" t="s">
        <v>266</v>
      </c>
      <c r="C121" s="30" t="s">
        <v>39</v>
      </c>
      <c r="D121" s="31">
        <v>2.7</v>
      </c>
      <c r="E121" s="32"/>
      <c r="F121" s="30">
        <v>17697</v>
      </c>
      <c r="G121" s="34">
        <v>3.39</v>
      </c>
      <c r="H121" s="38">
        <v>1</v>
      </c>
      <c r="I121" s="32">
        <f>F121*G121*H121</f>
        <v>59992.83</v>
      </c>
      <c r="J121" s="34">
        <v>1.71</v>
      </c>
      <c r="K121" s="49">
        <f>I121*J121</f>
        <v>102587.7393</v>
      </c>
      <c r="L121" s="32">
        <v>10</v>
      </c>
      <c r="M121" s="32">
        <f>K121*L121/100</f>
        <v>10258.773930000001</v>
      </c>
      <c r="N121" s="32"/>
      <c r="O121" s="32"/>
      <c r="P121" s="32"/>
      <c r="Q121" s="35"/>
      <c r="R121" s="32"/>
      <c r="S121" s="32"/>
      <c r="T121" s="32"/>
      <c r="U121" s="32"/>
      <c r="V121" s="32"/>
      <c r="W121" s="32"/>
      <c r="X121" s="32">
        <f>M121+W121+O121+Q121+S121+U121</f>
        <v>10258.773930000001</v>
      </c>
      <c r="Y121" s="32">
        <f>K121+X121</f>
        <v>112846.51323</v>
      </c>
      <c r="Z121" s="34">
        <v>1.1499999999999999</v>
      </c>
      <c r="AA121" s="32">
        <f>Y121*Z121</f>
        <v>129773.49021449998</v>
      </c>
      <c r="AB121" s="39">
        <v>1</v>
      </c>
      <c r="AC121" s="40">
        <f>K121*AB121</f>
        <v>102587.7393</v>
      </c>
    </row>
    <row r="122" spans="1:29" s="64" customFormat="1" ht="18.600000000000001" customHeight="1">
      <c r="A122" s="69">
        <v>14</v>
      </c>
      <c r="B122" s="203" t="s">
        <v>266</v>
      </c>
      <c r="C122" s="30" t="s">
        <v>39</v>
      </c>
      <c r="D122" s="31">
        <v>2.7</v>
      </c>
      <c r="E122" s="32"/>
      <c r="F122" s="30">
        <v>17697</v>
      </c>
      <c r="G122" s="34">
        <v>3.39</v>
      </c>
      <c r="H122" s="33">
        <v>0.75</v>
      </c>
      <c r="I122" s="32">
        <f>F122*G122*H122</f>
        <v>44994.622499999998</v>
      </c>
      <c r="J122" s="34">
        <v>1.71</v>
      </c>
      <c r="K122" s="49">
        <f>I122*J122</f>
        <v>76940.804474999997</v>
      </c>
      <c r="L122" s="32">
        <v>10</v>
      </c>
      <c r="M122" s="32">
        <f>K122*L122/100</f>
        <v>7694.0804475000004</v>
      </c>
      <c r="N122" s="32"/>
      <c r="O122" s="32"/>
      <c r="P122" s="32"/>
      <c r="Q122" s="35"/>
      <c r="R122" s="32"/>
      <c r="S122" s="32"/>
      <c r="T122" s="32"/>
      <c r="U122" s="32"/>
      <c r="V122" s="32"/>
      <c r="W122" s="32"/>
      <c r="X122" s="32">
        <f>M122+W122+O122+Q122+S122+U122</f>
        <v>7694.0804475000004</v>
      </c>
      <c r="Y122" s="32">
        <f>K122+X122</f>
        <v>84634.884922500001</v>
      </c>
      <c r="Z122" s="32">
        <v>1</v>
      </c>
      <c r="AA122" s="32">
        <f>Y122*Z122</f>
        <v>84634.884922500001</v>
      </c>
      <c r="AB122" s="39">
        <v>1</v>
      </c>
      <c r="AC122" s="40">
        <f>K122*AB122</f>
        <v>76940.804474999997</v>
      </c>
    </row>
    <row r="123" spans="1:29" s="64" customFormat="1" ht="18.600000000000001" customHeight="1">
      <c r="A123" s="69">
        <v>15</v>
      </c>
      <c r="B123" s="203" t="s">
        <v>266</v>
      </c>
      <c r="C123" s="30" t="s">
        <v>35</v>
      </c>
      <c r="D123" s="31">
        <v>9.1</v>
      </c>
      <c r="E123" s="32"/>
      <c r="F123" s="30">
        <v>17697</v>
      </c>
      <c r="G123" s="34">
        <v>4.43</v>
      </c>
      <c r="H123" s="38">
        <v>1</v>
      </c>
      <c r="I123" s="32">
        <f>F123*G123*H123</f>
        <v>78397.709999999992</v>
      </c>
      <c r="J123" s="34">
        <v>1.71</v>
      </c>
      <c r="K123" s="49">
        <f t="shared" si="34"/>
        <v>134060.08409999998</v>
      </c>
      <c r="L123" s="32">
        <v>10</v>
      </c>
      <c r="M123" s="32">
        <f t="shared" si="35"/>
        <v>13406.008409999999</v>
      </c>
      <c r="N123" s="32"/>
      <c r="O123" s="32"/>
      <c r="P123" s="32"/>
      <c r="Q123" s="35"/>
      <c r="R123" s="32"/>
      <c r="S123" s="32"/>
      <c r="T123" s="32"/>
      <c r="U123" s="32"/>
      <c r="V123" s="32"/>
      <c r="W123" s="32"/>
      <c r="X123" s="32">
        <f t="shared" si="36"/>
        <v>13406.008409999999</v>
      </c>
      <c r="Y123" s="32">
        <f t="shared" si="37"/>
        <v>147466.09250999999</v>
      </c>
      <c r="Z123" s="34">
        <v>1.1499999999999999</v>
      </c>
      <c r="AA123" s="32">
        <f t="shared" si="38"/>
        <v>169586.00638649997</v>
      </c>
      <c r="AB123" s="39">
        <v>1</v>
      </c>
      <c r="AC123" s="40">
        <f>K123*AB123</f>
        <v>134060.08409999998</v>
      </c>
    </row>
    <row r="124" spans="1:29" s="64" customFormat="1" ht="18.600000000000001" customHeight="1">
      <c r="A124" s="69">
        <v>16</v>
      </c>
      <c r="B124" s="203" t="s">
        <v>266</v>
      </c>
      <c r="C124" s="30" t="s">
        <v>39</v>
      </c>
      <c r="D124" s="31">
        <v>7</v>
      </c>
      <c r="E124" s="32"/>
      <c r="F124" s="30">
        <v>17697</v>
      </c>
      <c r="G124" s="34">
        <v>3.35</v>
      </c>
      <c r="H124" s="38">
        <v>1</v>
      </c>
      <c r="I124" s="32">
        <f>F124*G124*H124</f>
        <v>59284.950000000004</v>
      </c>
      <c r="J124" s="34">
        <v>1.71</v>
      </c>
      <c r="K124" s="49">
        <f>I124*J124</f>
        <v>101377.2645</v>
      </c>
      <c r="L124" s="32">
        <v>10</v>
      </c>
      <c r="M124" s="32">
        <f>K124*L124/100</f>
        <v>10137.72645</v>
      </c>
      <c r="N124" s="32"/>
      <c r="O124" s="32"/>
      <c r="P124" s="32"/>
      <c r="Q124" s="35"/>
      <c r="R124" s="32"/>
      <c r="S124" s="32"/>
      <c r="T124" s="32"/>
      <c r="U124" s="32"/>
      <c r="V124" s="32"/>
      <c r="W124" s="32"/>
      <c r="X124" s="32">
        <f>M124+W124+O124+Q124+S124+U124</f>
        <v>10137.72645</v>
      </c>
      <c r="Y124" s="32">
        <f>K124+X124</f>
        <v>111514.99095000001</v>
      </c>
      <c r="Z124" s="34">
        <v>1.1499999999999999</v>
      </c>
      <c r="AA124" s="32">
        <f>Y124*Z124</f>
        <v>128242.2395925</v>
      </c>
      <c r="AB124" s="39">
        <v>1</v>
      </c>
      <c r="AC124" s="40">
        <f>K124*AB124</f>
        <v>101377.2645</v>
      </c>
    </row>
    <row r="125" spans="1:29" s="64" customFormat="1" ht="18.600000000000001" customHeight="1">
      <c r="A125" s="69">
        <v>17</v>
      </c>
      <c r="B125" s="203" t="s">
        <v>266</v>
      </c>
      <c r="C125" s="30" t="s">
        <v>39</v>
      </c>
      <c r="D125" s="31">
        <v>7</v>
      </c>
      <c r="E125" s="32"/>
      <c r="F125" s="30">
        <v>17697</v>
      </c>
      <c r="G125" s="34">
        <v>4.43</v>
      </c>
      <c r="H125" s="33">
        <v>0.25</v>
      </c>
      <c r="I125" s="32">
        <f>F125*G125*H125</f>
        <v>19599.427499999998</v>
      </c>
      <c r="J125" s="34">
        <v>1.71</v>
      </c>
      <c r="K125" s="49">
        <f t="shared" si="34"/>
        <v>33515.021024999995</v>
      </c>
      <c r="L125" s="32">
        <v>10</v>
      </c>
      <c r="M125" s="32">
        <f t="shared" si="35"/>
        <v>3351.5021024999996</v>
      </c>
      <c r="N125" s="32"/>
      <c r="O125" s="32"/>
      <c r="P125" s="32"/>
      <c r="Q125" s="35"/>
      <c r="R125" s="32"/>
      <c r="S125" s="32"/>
      <c r="T125" s="32"/>
      <c r="U125" s="32"/>
      <c r="V125" s="32"/>
      <c r="W125" s="32"/>
      <c r="X125" s="32">
        <f t="shared" si="36"/>
        <v>3351.5021024999996</v>
      </c>
      <c r="Y125" s="32">
        <f t="shared" si="37"/>
        <v>36866.523127499997</v>
      </c>
      <c r="Z125" s="34">
        <v>1.1499999999999999</v>
      </c>
      <c r="AA125" s="32">
        <f t="shared" si="38"/>
        <v>42396.501596624992</v>
      </c>
      <c r="AB125" s="39">
        <v>1</v>
      </c>
      <c r="AC125" s="40">
        <f>K125*AB125</f>
        <v>33515.021024999995</v>
      </c>
    </row>
    <row r="126" spans="1:29" s="139" customFormat="1" ht="18.600000000000001" customHeight="1">
      <c r="A126" s="62"/>
      <c r="B126" s="41" t="s">
        <v>22</v>
      </c>
      <c r="C126" s="42"/>
      <c r="D126" s="51"/>
      <c r="E126" s="45"/>
      <c r="F126" s="42"/>
      <c r="G126" s="42"/>
      <c r="H126" s="43">
        <f>SUM(H109:H125)</f>
        <v>12.25</v>
      </c>
      <c r="I126" s="44">
        <f>SUM(I109:I125)</f>
        <v>851004.48749999958</v>
      </c>
      <c r="J126" s="44"/>
      <c r="K126" s="44">
        <f>SUM(K109:K125)</f>
        <v>1455217.6736249996</v>
      </c>
      <c r="L126" s="44"/>
      <c r="M126" s="44">
        <f>SUM(M109:M125)</f>
        <v>145521.76736249999</v>
      </c>
      <c r="N126" s="44"/>
      <c r="O126" s="44">
        <f>SUM(O109:O125)</f>
        <v>0</v>
      </c>
      <c r="P126" s="44"/>
      <c r="Q126" s="44">
        <f>SUM(Q109:Q125)</f>
        <v>0</v>
      </c>
      <c r="R126" s="44"/>
      <c r="S126" s="44">
        <f>SUM(S109:S125)</f>
        <v>0</v>
      </c>
      <c r="T126" s="44"/>
      <c r="U126" s="44">
        <f>SUM(U109:U125)</f>
        <v>0</v>
      </c>
      <c r="V126" s="44"/>
      <c r="W126" s="44">
        <f>SUM(W109:W125)</f>
        <v>0</v>
      </c>
      <c r="X126" s="44">
        <f>SUM(X109:X125)</f>
        <v>145521.76736249999</v>
      </c>
      <c r="Y126" s="44">
        <f>SUM(Y109:Y125)</f>
        <v>1600739.4409874994</v>
      </c>
      <c r="Z126" s="44"/>
      <c r="AA126" s="44">
        <f>SUM(AA109:AA125)</f>
        <v>1946668.9293314996</v>
      </c>
      <c r="AB126" s="48">
        <f>SUM(AB109:AB125)</f>
        <v>12</v>
      </c>
      <c r="AC126" s="83">
        <f>SUM(AC109:AC125)</f>
        <v>1210399.1453249997</v>
      </c>
    </row>
    <row r="127" spans="1:29" s="64" customFormat="1" ht="18.600000000000001" customHeight="1">
      <c r="A127" s="308" t="s">
        <v>559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10"/>
    </row>
    <row r="128" spans="1:29" s="64" customFormat="1" ht="18.600000000000001" customHeight="1">
      <c r="A128" s="287" t="s">
        <v>23</v>
      </c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9"/>
    </row>
    <row r="129" spans="1:29" s="64" customFormat="1" ht="18.600000000000001" customHeight="1">
      <c r="A129" s="28">
        <v>1</v>
      </c>
      <c r="B129" s="29" t="s">
        <v>273</v>
      </c>
      <c r="C129" s="30" t="s">
        <v>30</v>
      </c>
      <c r="D129" s="34" t="s">
        <v>20</v>
      </c>
      <c r="E129" s="32"/>
      <c r="F129" s="30">
        <v>17697</v>
      </c>
      <c r="G129" s="30">
        <v>4.53</v>
      </c>
      <c r="H129" s="38">
        <v>1</v>
      </c>
      <c r="I129" s="32">
        <f>F129*G129*H129</f>
        <v>80167.41</v>
      </c>
      <c r="J129" s="34">
        <v>2.34</v>
      </c>
      <c r="K129" s="32">
        <f>I129*J129</f>
        <v>187591.73939999999</v>
      </c>
      <c r="L129" s="32">
        <v>10</v>
      </c>
      <c r="M129" s="32">
        <f>K129*L129/100</f>
        <v>18759.173939999997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>
        <f>M129+W129+O129+Q129+S129+U129</f>
        <v>18759.173939999997</v>
      </c>
      <c r="Y129" s="32">
        <f>K129+X129</f>
        <v>206350.91334</v>
      </c>
      <c r="Z129" s="30"/>
      <c r="AA129" s="32">
        <f>Y129</f>
        <v>206350.91334</v>
      </c>
      <c r="AB129" s="39">
        <v>1</v>
      </c>
      <c r="AC129" s="40">
        <f>K129*AB129</f>
        <v>187591.73939999999</v>
      </c>
    </row>
    <row r="130" spans="1:29" s="139" customFormat="1" ht="18.600000000000001" customHeight="1">
      <c r="A130" s="47"/>
      <c r="B130" s="41" t="s">
        <v>22</v>
      </c>
      <c r="C130" s="42"/>
      <c r="D130" s="27"/>
      <c r="E130" s="45"/>
      <c r="F130" s="42"/>
      <c r="G130" s="42"/>
      <c r="H130" s="48">
        <f>SUM(H129)</f>
        <v>1</v>
      </c>
      <c r="I130" s="44">
        <f>SUM(I129)</f>
        <v>80167.41</v>
      </c>
      <c r="J130" s="44"/>
      <c r="K130" s="44">
        <f>SUM(K129)</f>
        <v>187591.73939999999</v>
      </c>
      <c r="L130" s="44"/>
      <c r="M130" s="44">
        <f>SUM(M129)</f>
        <v>18759.173939999997</v>
      </c>
      <c r="N130" s="44"/>
      <c r="O130" s="44">
        <f>SUM(O129)</f>
        <v>0</v>
      </c>
      <c r="P130" s="44"/>
      <c r="Q130" s="44">
        <f>SUM(Q129)</f>
        <v>0</v>
      </c>
      <c r="R130" s="44"/>
      <c r="S130" s="44">
        <f>SUM(S129)</f>
        <v>0</v>
      </c>
      <c r="T130" s="44"/>
      <c r="U130" s="44">
        <f>SUM(U129)</f>
        <v>0</v>
      </c>
      <c r="V130" s="44"/>
      <c r="W130" s="44">
        <f>SUM(W129)</f>
        <v>0</v>
      </c>
      <c r="X130" s="44">
        <f>SUM(X129)</f>
        <v>18759.173939999997</v>
      </c>
      <c r="Y130" s="44">
        <f>SUM(Y129)</f>
        <v>206350.91334</v>
      </c>
      <c r="Z130" s="44"/>
      <c r="AA130" s="44">
        <f>SUM(AA129)</f>
        <v>206350.91334</v>
      </c>
      <c r="AB130" s="48">
        <f>SUM(AB129)</f>
        <v>1</v>
      </c>
      <c r="AC130" s="83">
        <f>SUM(AC129)</f>
        <v>187591.73939999999</v>
      </c>
    </row>
    <row r="131" spans="1:29" s="64" customFormat="1" ht="18.600000000000001" customHeight="1">
      <c r="A131" s="287" t="s">
        <v>32</v>
      </c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9"/>
    </row>
    <row r="132" spans="1:29" s="64" customFormat="1" ht="18.600000000000001" customHeight="1">
      <c r="A132" s="28">
        <v>1</v>
      </c>
      <c r="B132" s="29" t="s">
        <v>428</v>
      </c>
      <c r="C132" s="30">
        <v>4</v>
      </c>
      <c r="D132" s="34"/>
      <c r="E132" s="32"/>
      <c r="F132" s="30">
        <v>17697</v>
      </c>
      <c r="G132" s="34">
        <v>2.9</v>
      </c>
      <c r="H132" s="38">
        <v>0.5</v>
      </c>
      <c r="I132" s="32">
        <f>F132*G132*H132</f>
        <v>25660.649999999998</v>
      </c>
      <c r="J132" s="34">
        <v>1.71</v>
      </c>
      <c r="K132" s="49">
        <f>I132*J132</f>
        <v>43879.711499999998</v>
      </c>
      <c r="L132" s="32">
        <v>10</v>
      </c>
      <c r="M132" s="32">
        <f>K132*L132/100</f>
        <v>4387.9711500000003</v>
      </c>
      <c r="N132" s="32"/>
      <c r="O132" s="32"/>
      <c r="P132" s="35"/>
      <c r="Q132" s="32"/>
      <c r="R132" s="35"/>
      <c r="S132" s="32"/>
      <c r="T132" s="32"/>
      <c r="U132" s="32"/>
      <c r="V132" s="32"/>
      <c r="W132" s="32"/>
      <c r="X132" s="32">
        <f>M132+W132+O132+Q132+S132+U132</f>
        <v>4387.9711500000003</v>
      </c>
      <c r="Y132" s="32">
        <f>K132+X132</f>
        <v>48267.682649999995</v>
      </c>
      <c r="Z132" s="31">
        <v>1</v>
      </c>
      <c r="AA132" s="32">
        <f>Y132*Z132</f>
        <v>48267.682649999995</v>
      </c>
      <c r="AB132" s="39"/>
      <c r="AC132" s="40"/>
    </row>
    <row r="133" spans="1:29" s="139" customFormat="1" ht="18.600000000000001" customHeight="1">
      <c r="A133" s="47"/>
      <c r="B133" s="41" t="s">
        <v>22</v>
      </c>
      <c r="C133" s="42"/>
      <c r="D133" s="27"/>
      <c r="E133" s="45"/>
      <c r="F133" s="42"/>
      <c r="G133" s="42"/>
      <c r="H133" s="48">
        <f>SUM(H132)</f>
        <v>0.5</v>
      </c>
      <c r="I133" s="44">
        <f>SUM(I132)</f>
        <v>25660.649999999998</v>
      </c>
      <c r="J133" s="44"/>
      <c r="K133" s="44">
        <f>SUM(K132)</f>
        <v>43879.711499999998</v>
      </c>
      <c r="L133" s="44"/>
      <c r="M133" s="44">
        <f>SUM(M132)</f>
        <v>4387.9711500000003</v>
      </c>
      <c r="N133" s="44"/>
      <c r="O133" s="44">
        <f>SUM(O132)</f>
        <v>0</v>
      </c>
      <c r="P133" s="44"/>
      <c r="Q133" s="44">
        <f>SUM(Q132)</f>
        <v>0</v>
      </c>
      <c r="R133" s="44"/>
      <c r="S133" s="44">
        <f>SUM(S132)</f>
        <v>0</v>
      </c>
      <c r="T133" s="44"/>
      <c r="U133" s="44">
        <f>SUM(U132)</f>
        <v>0</v>
      </c>
      <c r="V133" s="44"/>
      <c r="W133" s="44">
        <f>SUM(W132)</f>
        <v>0</v>
      </c>
      <c r="X133" s="44">
        <f>SUM(X132)</f>
        <v>4387.9711500000003</v>
      </c>
      <c r="Y133" s="44">
        <f>SUM(Y132)</f>
        <v>48267.682649999995</v>
      </c>
      <c r="Z133" s="44"/>
      <c r="AA133" s="44">
        <f>SUM(AA132)</f>
        <v>48267.682649999995</v>
      </c>
      <c r="AB133" s="48">
        <f>SUM(AB132)</f>
        <v>0</v>
      </c>
      <c r="AC133" s="83">
        <f>SUM(AC132)</f>
        <v>0</v>
      </c>
    </row>
    <row r="134" spans="1:29" s="64" customFormat="1" ht="18.600000000000001" customHeight="1">
      <c r="A134" s="287" t="s">
        <v>34</v>
      </c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9"/>
    </row>
    <row r="135" spans="1:29" s="64" customFormat="1" ht="18.600000000000001" customHeight="1">
      <c r="A135" s="69">
        <v>1</v>
      </c>
      <c r="B135" s="29" t="s">
        <v>38</v>
      </c>
      <c r="C135" s="30" t="s">
        <v>37</v>
      </c>
      <c r="D135" s="31">
        <v>7</v>
      </c>
      <c r="E135" s="32"/>
      <c r="F135" s="30">
        <v>17697</v>
      </c>
      <c r="G135" s="34">
        <v>3.85</v>
      </c>
      <c r="H135" s="38">
        <v>1</v>
      </c>
      <c r="I135" s="32">
        <f>F135*G135*H135</f>
        <v>68133.45</v>
      </c>
      <c r="J135" s="34">
        <v>2.34</v>
      </c>
      <c r="K135" s="49">
        <f>I135*J135</f>
        <v>159432.27299999999</v>
      </c>
      <c r="L135" s="32">
        <v>10</v>
      </c>
      <c r="M135" s="32">
        <f>L135*K135/100</f>
        <v>15943.2273</v>
      </c>
      <c r="N135" s="32"/>
      <c r="O135" s="32"/>
      <c r="P135" s="35"/>
      <c r="Q135" s="35"/>
      <c r="R135" s="32"/>
      <c r="S135" s="32"/>
      <c r="T135" s="32"/>
      <c r="U135" s="32"/>
      <c r="V135" s="32"/>
      <c r="W135" s="32"/>
      <c r="X135" s="32">
        <f>M135+W135+O135+Q135+S135+U135</f>
        <v>15943.2273</v>
      </c>
      <c r="Y135" s="32">
        <f>K135+X135</f>
        <v>175375.50029999999</v>
      </c>
      <c r="Z135" s="31">
        <v>2</v>
      </c>
      <c r="AA135" s="32">
        <f>Y135*Z135</f>
        <v>350751.00059999997</v>
      </c>
      <c r="AB135" s="39">
        <v>1</v>
      </c>
      <c r="AC135" s="40">
        <f>K135*AB135</f>
        <v>159432.27299999999</v>
      </c>
    </row>
    <row r="136" spans="1:29" s="64" customFormat="1" ht="18.600000000000001" customHeight="1">
      <c r="A136" s="69">
        <v>2</v>
      </c>
      <c r="B136" s="29" t="s">
        <v>36</v>
      </c>
      <c r="C136" s="30" t="s">
        <v>31</v>
      </c>
      <c r="D136" s="31" t="s">
        <v>20</v>
      </c>
      <c r="E136" s="32"/>
      <c r="F136" s="30">
        <v>17697</v>
      </c>
      <c r="G136" s="30">
        <v>3.73</v>
      </c>
      <c r="H136" s="38">
        <v>1</v>
      </c>
      <c r="I136" s="32">
        <f>F136*G136*H136</f>
        <v>66009.81</v>
      </c>
      <c r="J136" s="34">
        <v>2.34</v>
      </c>
      <c r="K136" s="49">
        <f>I136*J136</f>
        <v>154462.95539999998</v>
      </c>
      <c r="L136" s="32">
        <v>10</v>
      </c>
      <c r="M136" s="32">
        <f>L136*K136/100</f>
        <v>15446.295539999997</v>
      </c>
      <c r="N136" s="30">
        <v>50</v>
      </c>
      <c r="O136" s="32">
        <f>F136*H136*N136%</f>
        <v>8848.5</v>
      </c>
      <c r="P136" s="35"/>
      <c r="Q136" s="35"/>
      <c r="R136" s="32"/>
      <c r="S136" s="32"/>
      <c r="T136" s="32"/>
      <c r="U136" s="32"/>
      <c r="V136" s="32"/>
      <c r="W136" s="32"/>
      <c r="X136" s="32">
        <f>M136+W136+O136+Q136+S136+U136</f>
        <v>24294.795539999999</v>
      </c>
      <c r="Y136" s="32">
        <f>K136+X136</f>
        <v>178757.75093999997</v>
      </c>
      <c r="Z136" s="34">
        <v>1.25</v>
      </c>
      <c r="AA136" s="32">
        <f>Y136*Z136</f>
        <v>223447.18867499995</v>
      </c>
      <c r="AB136" s="39">
        <v>1</v>
      </c>
      <c r="AC136" s="40">
        <f>K136*AB136</f>
        <v>154462.95539999998</v>
      </c>
    </row>
    <row r="137" spans="1:29" s="64" customFormat="1" ht="18.600000000000001" customHeight="1">
      <c r="A137" s="69">
        <v>3</v>
      </c>
      <c r="B137" s="29" t="s">
        <v>274</v>
      </c>
      <c r="C137" s="30" t="s">
        <v>30</v>
      </c>
      <c r="D137" s="31" t="s">
        <v>20</v>
      </c>
      <c r="E137" s="32" t="s">
        <v>18</v>
      </c>
      <c r="F137" s="30">
        <v>17697</v>
      </c>
      <c r="G137" s="30">
        <v>4.53</v>
      </c>
      <c r="H137" s="38">
        <v>1</v>
      </c>
      <c r="I137" s="32">
        <f>F137*G137*H137</f>
        <v>80167.41</v>
      </c>
      <c r="J137" s="34">
        <v>2.34</v>
      </c>
      <c r="K137" s="49">
        <f>I137*J137</f>
        <v>187591.73939999999</v>
      </c>
      <c r="L137" s="32">
        <v>10</v>
      </c>
      <c r="M137" s="32">
        <f>L137*K137/100</f>
        <v>18759.173939999997</v>
      </c>
      <c r="N137" s="32"/>
      <c r="O137" s="32"/>
      <c r="P137" s="35"/>
      <c r="Q137" s="35"/>
      <c r="R137" s="32"/>
      <c r="S137" s="32"/>
      <c r="T137" s="32"/>
      <c r="U137" s="32"/>
      <c r="V137" s="32"/>
      <c r="W137" s="32"/>
      <c r="X137" s="32">
        <f>M137+W137+O137+Q137+S137+U137</f>
        <v>18759.173939999997</v>
      </c>
      <c r="Y137" s="32">
        <f>K137+X137</f>
        <v>206350.91334</v>
      </c>
      <c r="Z137" s="34">
        <v>1.25</v>
      </c>
      <c r="AA137" s="32">
        <f>Y137*Z137</f>
        <v>257938.64167499999</v>
      </c>
      <c r="AB137" s="39">
        <v>1</v>
      </c>
      <c r="AC137" s="40">
        <f>K137*AB137</f>
        <v>187591.73939999999</v>
      </c>
    </row>
    <row r="138" spans="1:29" s="64" customFormat="1" ht="18.600000000000001" customHeight="1">
      <c r="A138" s="69">
        <v>4</v>
      </c>
      <c r="B138" s="29" t="s">
        <v>274</v>
      </c>
      <c r="C138" s="30" t="s">
        <v>30</v>
      </c>
      <c r="D138" s="31" t="s">
        <v>20</v>
      </c>
      <c r="E138" s="32" t="s">
        <v>18</v>
      </c>
      <c r="F138" s="30">
        <v>17697</v>
      </c>
      <c r="G138" s="30">
        <v>4.53</v>
      </c>
      <c r="H138" s="33">
        <v>0.25</v>
      </c>
      <c r="I138" s="32">
        <f>F138*G138*H138</f>
        <v>20041.852500000001</v>
      </c>
      <c r="J138" s="34">
        <v>2.34</v>
      </c>
      <c r="K138" s="49">
        <f>I138*J138</f>
        <v>46897.934849999998</v>
      </c>
      <c r="L138" s="32">
        <v>10</v>
      </c>
      <c r="M138" s="32">
        <f>L138*K138/100</f>
        <v>4689.7934849999992</v>
      </c>
      <c r="N138" s="32"/>
      <c r="O138" s="32"/>
      <c r="P138" s="35"/>
      <c r="Q138" s="35"/>
      <c r="R138" s="32"/>
      <c r="S138" s="32"/>
      <c r="T138" s="32"/>
      <c r="U138" s="32"/>
      <c r="V138" s="32"/>
      <c r="W138" s="32"/>
      <c r="X138" s="32">
        <f>M138+W138+O138+Q138+S138+U138</f>
        <v>4689.7934849999992</v>
      </c>
      <c r="Y138" s="32">
        <f>K138+X138</f>
        <v>51587.728335</v>
      </c>
      <c r="Z138" s="32">
        <v>1</v>
      </c>
      <c r="AA138" s="32">
        <f>Y138*Z138</f>
        <v>51587.728335</v>
      </c>
      <c r="AB138" s="39"/>
      <c r="AC138" s="40"/>
    </row>
    <row r="139" spans="1:29" s="64" customFormat="1" ht="18.600000000000001" customHeight="1">
      <c r="A139" s="69">
        <v>5</v>
      </c>
      <c r="B139" s="29" t="s">
        <v>525</v>
      </c>
      <c r="C139" s="30" t="s">
        <v>37</v>
      </c>
      <c r="D139" s="31">
        <v>2</v>
      </c>
      <c r="E139" s="32"/>
      <c r="F139" s="30">
        <v>17697</v>
      </c>
      <c r="G139" s="34">
        <v>3.64</v>
      </c>
      <c r="H139" s="38">
        <v>1</v>
      </c>
      <c r="I139" s="32">
        <f>F139*G139*H139</f>
        <v>64417.08</v>
      </c>
      <c r="J139" s="34">
        <v>2.34</v>
      </c>
      <c r="K139" s="49">
        <f>I139*J139</f>
        <v>150735.96719999998</v>
      </c>
      <c r="L139" s="32">
        <v>10</v>
      </c>
      <c r="M139" s="32">
        <f>L139*K139/100</f>
        <v>15073.596719999998</v>
      </c>
      <c r="N139" s="32"/>
      <c r="O139" s="32"/>
      <c r="P139" s="35"/>
      <c r="Q139" s="35"/>
      <c r="R139" s="32"/>
      <c r="S139" s="32"/>
      <c r="T139" s="32"/>
      <c r="U139" s="32"/>
      <c r="V139" s="32"/>
      <c r="W139" s="32"/>
      <c r="X139" s="32">
        <f>M139+W139+O139+Q139+S139+U139</f>
        <v>15073.596719999998</v>
      </c>
      <c r="Y139" s="32">
        <f>K139+X139</f>
        <v>165809.56391999999</v>
      </c>
      <c r="Z139" s="34">
        <v>1.25</v>
      </c>
      <c r="AA139" s="32">
        <f>Y139*Z139</f>
        <v>207261.95489999998</v>
      </c>
      <c r="AB139" s="39">
        <v>1</v>
      </c>
      <c r="AC139" s="40">
        <f>K139*AB139</f>
        <v>150735.96719999998</v>
      </c>
    </row>
    <row r="140" spans="1:29" s="139" customFormat="1" ht="18.600000000000001" customHeight="1">
      <c r="A140" s="62"/>
      <c r="B140" s="41" t="s">
        <v>22</v>
      </c>
      <c r="C140" s="42"/>
      <c r="D140" s="51"/>
      <c r="E140" s="45"/>
      <c r="F140" s="42"/>
      <c r="G140" s="27"/>
      <c r="H140" s="43">
        <f>SUM(H135:H139)</f>
        <v>4.25</v>
      </c>
      <c r="I140" s="44">
        <f>SUM(I135:I139)</f>
        <v>298769.60250000004</v>
      </c>
      <c r="J140" s="44"/>
      <c r="K140" s="44">
        <f>SUM(K135:K139)</f>
        <v>699120.8698499999</v>
      </c>
      <c r="L140" s="44"/>
      <c r="M140" s="44">
        <f>SUM(M135:M139)</f>
        <v>69912.086985000002</v>
      </c>
      <c r="N140" s="44"/>
      <c r="O140" s="44">
        <f>SUM(O135:O139)</f>
        <v>8848.5</v>
      </c>
      <c r="P140" s="44"/>
      <c r="Q140" s="44">
        <f>SUM(Q135:Q139)</f>
        <v>0</v>
      </c>
      <c r="R140" s="44"/>
      <c r="S140" s="44">
        <f>SUM(S135:S139)</f>
        <v>0</v>
      </c>
      <c r="T140" s="44"/>
      <c r="U140" s="44">
        <f>SUM(U135:U139)</f>
        <v>0</v>
      </c>
      <c r="V140" s="44"/>
      <c r="W140" s="44">
        <f>SUM(W135:W139)</f>
        <v>0</v>
      </c>
      <c r="X140" s="44">
        <f>SUM(X135:X139)</f>
        <v>78760.586985000002</v>
      </c>
      <c r="Y140" s="44">
        <f>SUM(Y135:Y139)</f>
        <v>777881.45683499996</v>
      </c>
      <c r="Z140" s="44"/>
      <c r="AA140" s="44">
        <f>SUM(AA135:AA139)</f>
        <v>1090986.5141849997</v>
      </c>
      <c r="AB140" s="48">
        <f>SUM(AB135:AB139)</f>
        <v>4</v>
      </c>
      <c r="AC140" s="83">
        <f>SUM(AC135:AC139)</f>
        <v>652222.93499999994</v>
      </c>
    </row>
    <row r="141" spans="1:29" s="205" customFormat="1" ht="18.600000000000001" customHeight="1" thickBot="1">
      <c r="A141" s="52"/>
      <c r="B141" s="204" t="s">
        <v>497</v>
      </c>
      <c r="C141" s="54"/>
      <c r="D141" s="98"/>
      <c r="E141" s="58"/>
      <c r="F141" s="54"/>
      <c r="G141" s="54"/>
      <c r="H141" s="101">
        <f>H130+H133+H140</f>
        <v>5.75</v>
      </c>
      <c r="I141" s="102">
        <f>I130+I133+I140</f>
        <v>404597.66250000003</v>
      </c>
      <c r="J141" s="102"/>
      <c r="K141" s="102">
        <f>K130+K133+K140</f>
        <v>930592.32074999996</v>
      </c>
      <c r="L141" s="102"/>
      <c r="M141" s="102">
        <f>M130+M133+M140</f>
        <v>93059.232075000007</v>
      </c>
      <c r="N141" s="102"/>
      <c r="O141" s="102">
        <f>O130+O133+O140</f>
        <v>8848.5</v>
      </c>
      <c r="P141" s="102"/>
      <c r="Q141" s="102">
        <f>Q130+Q133+Q140</f>
        <v>0</v>
      </c>
      <c r="R141" s="102"/>
      <c r="S141" s="102">
        <f>S130+S133+S140</f>
        <v>0</v>
      </c>
      <c r="T141" s="102"/>
      <c r="U141" s="102">
        <f>U130+U133+U140</f>
        <v>0</v>
      </c>
      <c r="V141" s="102"/>
      <c r="W141" s="102">
        <f>W130+W133+W140</f>
        <v>0</v>
      </c>
      <c r="X141" s="102">
        <f>X130+X133+X140</f>
        <v>101907.73207500001</v>
      </c>
      <c r="Y141" s="102">
        <f>Y130+Y133+Y140</f>
        <v>1032500.0528249999</v>
      </c>
      <c r="Z141" s="102"/>
      <c r="AA141" s="102">
        <f>AA130+AA133+AA140</f>
        <v>1345605.1101749998</v>
      </c>
      <c r="AB141" s="74">
        <f>AB130+AB133+AB140</f>
        <v>5</v>
      </c>
      <c r="AC141" s="104">
        <f>AC130+AC133+AC140</f>
        <v>839814.6743999999</v>
      </c>
    </row>
    <row r="142" spans="1:29" s="139" customFormat="1" ht="18.600000000000001" customHeight="1">
      <c r="A142" s="305" t="s">
        <v>275</v>
      </c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7"/>
    </row>
    <row r="143" spans="1:29" s="64" customFormat="1" ht="18.600000000000001" customHeight="1">
      <c r="A143" s="69">
        <v>1</v>
      </c>
      <c r="B143" s="29" t="s">
        <v>276</v>
      </c>
      <c r="C143" s="30" t="s">
        <v>35</v>
      </c>
      <c r="D143" s="34">
        <v>21.2</v>
      </c>
      <c r="E143" s="32"/>
      <c r="F143" s="30">
        <v>17697</v>
      </c>
      <c r="G143" s="30">
        <v>4.71</v>
      </c>
      <c r="H143" s="38">
        <v>1</v>
      </c>
      <c r="I143" s="32">
        <f>F143*G143*H143</f>
        <v>83352.87</v>
      </c>
      <c r="J143" s="34">
        <v>1.71</v>
      </c>
      <c r="K143" s="49">
        <f t="shared" ref="K143:K165" si="46">I143*J143</f>
        <v>142533.40769999998</v>
      </c>
      <c r="L143" s="32">
        <v>10</v>
      </c>
      <c r="M143" s="32">
        <f>L143*K143/100</f>
        <v>14253.340769999999</v>
      </c>
      <c r="N143" s="30">
        <v>50</v>
      </c>
      <c r="O143" s="32">
        <f>F143*H143*N143%</f>
        <v>8848.5</v>
      </c>
      <c r="P143" s="35"/>
      <c r="Q143" s="35"/>
      <c r="R143" s="32"/>
      <c r="S143" s="32"/>
      <c r="T143" s="32"/>
      <c r="U143" s="32"/>
      <c r="V143" s="32"/>
      <c r="W143" s="32"/>
      <c r="X143" s="32">
        <f t="shared" ref="X143:X165" si="47">M143+W143+O143+Q143+S143+U143</f>
        <v>23101.840769999999</v>
      </c>
      <c r="Y143" s="32">
        <f t="shared" ref="Y143:Y165" si="48">K143+X143</f>
        <v>165635.24846999999</v>
      </c>
      <c r="Z143" s="31">
        <v>2</v>
      </c>
      <c r="AA143" s="32">
        <f t="shared" ref="AA143:AA165" si="49">Y143*Z143</f>
        <v>331270.49693999998</v>
      </c>
      <c r="AB143" s="39">
        <v>1</v>
      </c>
      <c r="AC143" s="40">
        <f t="shared" ref="AC143:AC147" si="50">K143*AB143</f>
        <v>142533.40769999998</v>
      </c>
    </row>
    <row r="144" spans="1:29" s="64" customFormat="1" ht="18.600000000000001" customHeight="1">
      <c r="A144" s="69">
        <v>2</v>
      </c>
      <c r="B144" s="29" t="s">
        <v>279</v>
      </c>
      <c r="C144" s="30">
        <v>4</v>
      </c>
      <c r="D144" s="34"/>
      <c r="E144" s="32" t="s">
        <v>48</v>
      </c>
      <c r="F144" s="30">
        <v>17697</v>
      </c>
      <c r="G144" s="34">
        <v>2.9</v>
      </c>
      <c r="H144" s="38">
        <v>1</v>
      </c>
      <c r="I144" s="32">
        <f>F144*G144*H144</f>
        <v>51321.299999999996</v>
      </c>
      <c r="J144" s="34">
        <v>1.71</v>
      </c>
      <c r="K144" s="49">
        <f t="shared" si="46"/>
        <v>87759.422999999995</v>
      </c>
      <c r="L144" s="32">
        <v>10</v>
      </c>
      <c r="M144" s="32">
        <f t="shared" ref="M144:M152" si="51">L144*K144/100</f>
        <v>8775.9423000000006</v>
      </c>
      <c r="N144" s="32"/>
      <c r="O144" s="32"/>
      <c r="P144" s="32"/>
      <c r="Q144" s="32"/>
      <c r="R144" s="35"/>
      <c r="S144" s="32"/>
      <c r="T144" s="32"/>
      <c r="U144" s="32"/>
      <c r="V144" s="32"/>
      <c r="W144" s="32"/>
      <c r="X144" s="32">
        <f t="shared" si="47"/>
        <v>8775.9423000000006</v>
      </c>
      <c r="Y144" s="32">
        <f t="shared" si="48"/>
        <v>96535.36529999999</v>
      </c>
      <c r="Z144" s="31">
        <v>1.7</v>
      </c>
      <c r="AA144" s="32">
        <f t="shared" si="49"/>
        <v>164110.12100999997</v>
      </c>
      <c r="AB144" s="39">
        <v>1</v>
      </c>
      <c r="AC144" s="40">
        <f t="shared" si="50"/>
        <v>87759.422999999995</v>
      </c>
    </row>
    <row r="145" spans="1:29" s="64" customFormat="1" ht="18.600000000000001" customHeight="1">
      <c r="A145" s="69">
        <v>3</v>
      </c>
      <c r="B145" s="29" t="s">
        <v>279</v>
      </c>
      <c r="C145" s="30">
        <v>4</v>
      </c>
      <c r="D145" s="34"/>
      <c r="E145" s="32" t="s">
        <v>48</v>
      </c>
      <c r="F145" s="30">
        <v>17697</v>
      </c>
      <c r="G145" s="34">
        <v>2.9</v>
      </c>
      <c r="H145" s="38">
        <v>1</v>
      </c>
      <c r="I145" s="32">
        <f>F145*G145*H145</f>
        <v>51321.299999999996</v>
      </c>
      <c r="J145" s="34">
        <v>1.71</v>
      </c>
      <c r="K145" s="49">
        <f t="shared" si="46"/>
        <v>87759.422999999995</v>
      </c>
      <c r="L145" s="32">
        <v>10</v>
      </c>
      <c r="M145" s="32">
        <f t="shared" si="51"/>
        <v>8775.9423000000006</v>
      </c>
      <c r="N145" s="32"/>
      <c r="O145" s="32"/>
      <c r="P145" s="32"/>
      <c r="Q145" s="32"/>
      <c r="R145" s="35"/>
      <c r="S145" s="32"/>
      <c r="T145" s="32"/>
      <c r="U145" s="32"/>
      <c r="V145" s="32"/>
      <c r="W145" s="32"/>
      <c r="X145" s="32">
        <f t="shared" si="47"/>
        <v>8775.9423000000006</v>
      </c>
      <c r="Y145" s="32">
        <f t="shared" si="48"/>
        <v>96535.36529999999</v>
      </c>
      <c r="Z145" s="31">
        <v>1.7</v>
      </c>
      <c r="AA145" s="32">
        <f t="shared" si="49"/>
        <v>164110.12100999997</v>
      </c>
      <c r="AB145" s="39">
        <v>1</v>
      </c>
      <c r="AC145" s="40">
        <f t="shared" si="50"/>
        <v>87759.422999999995</v>
      </c>
    </row>
    <row r="146" spans="1:29" s="64" customFormat="1" ht="18.600000000000001" customHeight="1">
      <c r="A146" s="69">
        <v>4</v>
      </c>
      <c r="B146" s="29" t="s">
        <v>280</v>
      </c>
      <c r="C146" s="30">
        <v>4</v>
      </c>
      <c r="D146" s="34"/>
      <c r="E146" s="32"/>
      <c r="F146" s="30">
        <v>17697</v>
      </c>
      <c r="G146" s="34">
        <v>2.9</v>
      </c>
      <c r="H146" s="38">
        <v>1</v>
      </c>
      <c r="I146" s="32">
        <f t="shared" ref="I146:I162" si="52">F146*G146*H146</f>
        <v>51321.299999999996</v>
      </c>
      <c r="J146" s="34">
        <v>1.71</v>
      </c>
      <c r="K146" s="49">
        <f t="shared" si="46"/>
        <v>87759.422999999995</v>
      </c>
      <c r="L146" s="32">
        <v>10</v>
      </c>
      <c r="M146" s="32">
        <f t="shared" si="51"/>
        <v>8775.9423000000006</v>
      </c>
      <c r="N146" s="32"/>
      <c r="O146" s="32"/>
      <c r="P146" s="32"/>
      <c r="Q146" s="32"/>
      <c r="R146" s="35"/>
      <c r="S146" s="32"/>
      <c r="T146" s="32"/>
      <c r="U146" s="32"/>
      <c r="V146" s="32"/>
      <c r="W146" s="32"/>
      <c r="X146" s="32">
        <f t="shared" si="47"/>
        <v>8775.9423000000006</v>
      </c>
      <c r="Y146" s="32">
        <f t="shared" si="48"/>
        <v>96535.36529999999</v>
      </c>
      <c r="Z146" s="31">
        <v>1.5</v>
      </c>
      <c r="AA146" s="32">
        <f t="shared" si="49"/>
        <v>144803.04794999998</v>
      </c>
      <c r="AB146" s="39">
        <v>1</v>
      </c>
      <c r="AC146" s="40">
        <f t="shared" si="50"/>
        <v>87759.422999999995</v>
      </c>
    </row>
    <row r="147" spans="1:29" s="64" customFormat="1" ht="18.600000000000001" customHeight="1">
      <c r="A147" s="69">
        <v>5</v>
      </c>
      <c r="B147" s="29" t="s">
        <v>49</v>
      </c>
      <c r="C147" s="30">
        <v>4</v>
      </c>
      <c r="D147" s="34"/>
      <c r="E147" s="32"/>
      <c r="F147" s="30">
        <v>17697</v>
      </c>
      <c r="G147" s="34">
        <v>2.9</v>
      </c>
      <c r="H147" s="38">
        <v>1</v>
      </c>
      <c r="I147" s="32">
        <f t="shared" si="52"/>
        <v>51321.299999999996</v>
      </c>
      <c r="J147" s="34">
        <v>1.71</v>
      </c>
      <c r="K147" s="49">
        <f t="shared" si="46"/>
        <v>87759.422999999995</v>
      </c>
      <c r="L147" s="32">
        <v>10</v>
      </c>
      <c r="M147" s="32">
        <f t="shared" si="51"/>
        <v>8775.9423000000006</v>
      </c>
      <c r="N147" s="32"/>
      <c r="O147" s="32"/>
      <c r="P147" s="32"/>
      <c r="Q147" s="32"/>
      <c r="R147" s="35"/>
      <c r="S147" s="32"/>
      <c r="T147" s="32"/>
      <c r="U147" s="32"/>
      <c r="V147" s="32"/>
      <c r="W147" s="32"/>
      <c r="X147" s="32">
        <f t="shared" si="47"/>
        <v>8775.9423000000006</v>
      </c>
      <c r="Y147" s="32">
        <f t="shared" si="48"/>
        <v>96535.36529999999</v>
      </c>
      <c r="Z147" s="31">
        <v>1.5</v>
      </c>
      <c r="AA147" s="32">
        <f t="shared" si="49"/>
        <v>144803.04794999998</v>
      </c>
      <c r="AB147" s="39">
        <v>1</v>
      </c>
      <c r="AC147" s="40">
        <f t="shared" si="50"/>
        <v>87759.422999999995</v>
      </c>
    </row>
    <row r="148" spans="1:29" s="64" customFormat="1" ht="18.600000000000001" customHeight="1">
      <c r="A148" s="69">
        <v>6</v>
      </c>
      <c r="B148" s="29" t="s">
        <v>50</v>
      </c>
      <c r="C148" s="30">
        <v>4</v>
      </c>
      <c r="D148" s="34"/>
      <c r="E148" s="32"/>
      <c r="F148" s="30">
        <v>17697</v>
      </c>
      <c r="G148" s="34">
        <v>2.9</v>
      </c>
      <c r="H148" s="38">
        <v>1</v>
      </c>
      <c r="I148" s="32">
        <f t="shared" si="52"/>
        <v>51321.299999999996</v>
      </c>
      <c r="J148" s="34">
        <v>1.71</v>
      </c>
      <c r="K148" s="49">
        <f t="shared" si="46"/>
        <v>87759.422999999995</v>
      </c>
      <c r="L148" s="32">
        <v>10</v>
      </c>
      <c r="M148" s="32">
        <f t="shared" si="51"/>
        <v>8775.9423000000006</v>
      </c>
      <c r="N148" s="32"/>
      <c r="O148" s="32"/>
      <c r="P148" s="32"/>
      <c r="Q148" s="32"/>
      <c r="R148" s="35"/>
      <c r="S148" s="32"/>
      <c r="T148" s="32"/>
      <c r="U148" s="32"/>
      <c r="V148" s="32"/>
      <c r="W148" s="32"/>
      <c r="X148" s="32">
        <f t="shared" si="47"/>
        <v>8775.9423000000006</v>
      </c>
      <c r="Y148" s="32">
        <f t="shared" si="48"/>
        <v>96535.36529999999</v>
      </c>
      <c r="Z148" s="31">
        <v>1.5</v>
      </c>
      <c r="AA148" s="32">
        <f t="shared" si="49"/>
        <v>144803.04794999998</v>
      </c>
      <c r="AB148" s="39">
        <v>1</v>
      </c>
      <c r="AC148" s="40">
        <f t="shared" ref="AC148:AC153" si="53">K148*AB148</f>
        <v>87759.422999999995</v>
      </c>
    </row>
    <row r="149" spans="1:29" s="64" customFormat="1" ht="18.600000000000001" customHeight="1">
      <c r="A149" s="69">
        <v>7</v>
      </c>
      <c r="B149" s="29" t="s">
        <v>50</v>
      </c>
      <c r="C149" s="30">
        <v>4</v>
      </c>
      <c r="D149" s="34"/>
      <c r="E149" s="32"/>
      <c r="F149" s="30">
        <v>17697</v>
      </c>
      <c r="G149" s="34">
        <v>2.9</v>
      </c>
      <c r="H149" s="38">
        <v>0.5</v>
      </c>
      <c r="I149" s="32">
        <f t="shared" si="52"/>
        <v>25660.649999999998</v>
      </c>
      <c r="J149" s="34">
        <v>1.71</v>
      </c>
      <c r="K149" s="49">
        <f t="shared" si="46"/>
        <v>43879.711499999998</v>
      </c>
      <c r="L149" s="32">
        <v>10</v>
      </c>
      <c r="M149" s="32">
        <f t="shared" si="51"/>
        <v>4387.9711500000003</v>
      </c>
      <c r="N149" s="32"/>
      <c r="O149" s="32"/>
      <c r="P149" s="32"/>
      <c r="Q149" s="32"/>
      <c r="R149" s="35"/>
      <c r="S149" s="32"/>
      <c r="T149" s="32"/>
      <c r="U149" s="32"/>
      <c r="V149" s="32"/>
      <c r="W149" s="32"/>
      <c r="X149" s="32">
        <f t="shared" si="47"/>
        <v>4387.9711500000003</v>
      </c>
      <c r="Y149" s="32">
        <f t="shared" si="48"/>
        <v>48267.682649999995</v>
      </c>
      <c r="Z149" s="32">
        <v>1</v>
      </c>
      <c r="AA149" s="32">
        <f>Y149*Z149</f>
        <v>48267.682649999995</v>
      </c>
      <c r="AB149" s="39">
        <v>1</v>
      </c>
      <c r="AC149" s="40">
        <f t="shared" si="53"/>
        <v>43879.711499999998</v>
      </c>
    </row>
    <row r="150" spans="1:29" s="64" customFormat="1" ht="18.600000000000001" customHeight="1">
      <c r="A150" s="69">
        <v>8</v>
      </c>
      <c r="B150" s="29" t="s">
        <v>250</v>
      </c>
      <c r="C150" s="30">
        <v>4</v>
      </c>
      <c r="D150" s="34"/>
      <c r="E150" s="32"/>
      <c r="F150" s="30">
        <v>17697</v>
      </c>
      <c r="G150" s="34">
        <v>2.9</v>
      </c>
      <c r="H150" s="38">
        <v>1</v>
      </c>
      <c r="I150" s="32">
        <f t="shared" si="52"/>
        <v>51321.299999999996</v>
      </c>
      <c r="J150" s="34">
        <v>1.71</v>
      </c>
      <c r="K150" s="49">
        <f t="shared" si="46"/>
        <v>87759.422999999995</v>
      </c>
      <c r="L150" s="32">
        <v>10</v>
      </c>
      <c r="M150" s="32">
        <f t="shared" si="51"/>
        <v>8775.9423000000006</v>
      </c>
      <c r="N150" s="32"/>
      <c r="O150" s="32"/>
      <c r="P150" s="32"/>
      <c r="Q150" s="32"/>
      <c r="R150" s="35"/>
      <c r="S150" s="34"/>
      <c r="T150" s="34"/>
      <c r="U150" s="34"/>
      <c r="V150" s="34"/>
      <c r="W150" s="34"/>
      <c r="X150" s="32">
        <f t="shared" si="47"/>
        <v>8775.9423000000006</v>
      </c>
      <c r="Y150" s="32">
        <f t="shared" si="48"/>
        <v>96535.36529999999</v>
      </c>
      <c r="Z150" s="31">
        <v>1.5</v>
      </c>
      <c r="AA150" s="32">
        <f t="shared" si="49"/>
        <v>144803.04794999998</v>
      </c>
      <c r="AB150" s="39">
        <v>1</v>
      </c>
      <c r="AC150" s="40">
        <f t="shared" si="53"/>
        <v>87759.422999999995</v>
      </c>
    </row>
    <row r="151" spans="1:29" s="64" customFormat="1" ht="18.600000000000001" customHeight="1">
      <c r="A151" s="69">
        <v>9</v>
      </c>
      <c r="B151" s="29" t="s">
        <v>404</v>
      </c>
      <c r="C151" s="30">
        <v>2</v>
      </c>
      <c r="D151" s="34"/>
      <c r="E151" s="32"/>
      <c r="F151" s="30">
        <v>17697</v>
      </c>
      <c r="G151" s="30">
        <v>2.84</v>
      </c>
      <c r="H151" s="38">
        <v>1</v>
      </c>
      <c r="I151" s="32">
        <f t="shared" si="52"/>
        <v>50259.479999999996</v>
      </c>
      <c r="J151" s="34">
        <v>1.71</v>
      </c>
      <c r="K151" s="49">
        <f t="shared" si="46"/>
        <v>85943.710799999986</v>
      </c>
      <c r="L151" s="32">
        <v>10</v>
      </c>
      <c r="M151" s="32">
        <f t="shared" si="51"/>
        <v>8594.371079999999</v>
      </c>
      <c r="N151" s="32"/>
      <c r="O151" s="32"/>
      <c r="P151" s="32"/>
      <c r="Q151" s="32"/>
      <c r="R151" s="35"/>
      <c r="S151" s="32"/>
      <c r="T151" s="32"/>
      <c r="U151" s="32"/>
      <c r="V151" s="32"/>
      <c r="W151" s="32"/>
      <c r="X151" s="32">
        <f t="shared" si="47"/>
        <v>8594.371079999999</v>
      </c>
      <c r="Y151" s="32">
        <f t="shared" si="48"/>
        <v>94538.081879999983</v>
      </c>
      <c r="Z151" s="31">
        <v>1.5</v>
      </c>
      <c r="AA151" s="32">
        <f t="shared" si="49"/>
        <v>141807.12281999999</v>
      </c>
      <c r="AB151" s="39">
        <v>1</v>
      </c>
      <c r="AC151" s="40">
        <f t="shared" si="53"/>
        <v>85943.710799999986</v>
      </c>
    </row>
    <row r="152" spans="1:29" s="64" customFormat="1" ht="18.600000000000001" customHeight="1">
      <c r="A152" s="69">
        <v>10</v>
      </c>
      <c r="B152" s="29" t="s">
        <v>410</v>
      </c>
      <c r="C152" s="30">
        <v>2</v>
      </c>
      <c r="D152" s="34"/>
      <c r="E152" s="32"/>
      <c r="F152" s="30">
        <v>17697</v>
      </c>
      <c r="G152" s="30">
        <v>2.84</v>
      </c>
      <c r="H152" s="38">
        <v>1</v>
      </c>
      <c r="I152" s="32">
        <f t="shared" si="52"/>
        <v>50259.479999999996</v>
      </c>
      <c r="J152" s="34">
        <v>1.71</v>
      </c>
      <c r="K152" s="49">
        <f t="shared" si="46"/>
        <v>85943.710799999986</v>
      </c>
      <c r="L152" s="32">
        <v>10</v>
      </c>
      <c r="M152" s="32">
        <f t="shared" si="51"/>
        <v>8594.371079999999</v>
      </c>
      <c r="N152" s="32"/>
      <c r="O152" s="32"/>
      <c r="P152" s="32"/>
      <c r="Q152" s="32"/>
      <c r="R152" s="35"/>
      <c r="S152" s="32"/>
      <c r="T152" s="32"/>
      <c r="U152" s="32"/>
      <c r="V152" s="32"/>
      <c r="W152" s="32"/>
      <c r="X152" s="32">
        <f t="shared" si="47"/>
        <v>8594.371079999999</v>
      </c>
      <c r="Y152" s="32">
        <f t="shared" si="48"/>
        <v>94538.081879999983</v>
      </c>
      <c r="Z152" s="31">
        <v>1.5</v>
      </c>
      <c r="AA152" s="32">
        <f t="shared" si="49"/>
        <v>141807.12281999999</v>
      </c>
      <c r="AB152" s="39">
        <v>1</v>
      </c>
      <c r="AC152" s="40">
        <f t="shared" si="53"/>
        <v>85943.710799999986</v>
      </c>
    </row>
    <row r="153" spans="1:29" s="64" customFormat="1" ht="18.600000000000001" customHeight="1">
      <c r="A153" s="69">
        <v>11</v>
      </c>
      <c r="B153" s="29" t="s">
        <v>277</v>
      </c>
      <c r="C153" s="30" t="s">
        <v>41</v>
      </c>
      <c r="D153" s="30" t="s">
        <v>20</v>
      </c>
      <c r="E153" s="32"/>
      <c r="F153" s="30">
        <v>17697</v>
      </c>
      <c r="G153" s="30">
        <v>3.29</v>
      </c>
      <c r="H153" s="38">
        <v>1</v>
      </c>
      <c r="I153" s="32">
        <f>F153*G153*H153</f>
        <v>58223.13</v>
      </c>
      <c r="J153" s="34">
        <v>1.71</v>
      </c>
      <c r="K153" s="49">
        <f>I153*J153</f>
        <v>99561.552299999996</v>
      </c>
      <c r="L153" s="32">
        <v>10</v>
      </c>
      <c r="M153" s="32">
        <f>L153*K153/100</f>
        <v>9956.1552299999985</v>
      </c>
      <c r="N153" s="30"/>
      <c r="O153" s="32"/>
      <c r="P153" s="32"/>
      <c r="Q153" s="35"/>
      <c r="R153" s="32"/>
      <c r="S153" s="32"/>
      <c r="T153" s="32"/>
      <c r="U153" s="32"/>
      <c r="V153" s="32"/>
      <c r="W153" s="32"/>
      <c r="X153" s="32">
        <f>M153+W153+O153+Q153+S153+U153</f>
        <v>9956.1552299999985</v>
      </c>
      <c r="Y153" s="32">
        <f>K153+X153</f>
        <v>109517.70753</v>
      </c>
      <c r="Z153" s="31">
        <v>2.9</v>
      </c>
      <c r="AA153" s="32">
        <f>Y153*Z153</f>
        <v>317601.35183699999</v>
      </c>
      <c r="AB153" s="39">
        <v>1</v>
      </c>
      <c r="AC153" s="40">
        <f t="shared" si="53"/>
        <v>99561.552299999996</v>
      </c>
    </row>
    <row r="154" spans="1:29" s="64" customFormat="1" ht="18.600000000000001" customHeight="1">
      <c r="A154" s="69">
        <v>12</v>
      </c>
      <c r="B154" s="29" t="s">
        <v>491</v>
      </c>
      <c r="C154" s="30">
        <v>4</v>
      </c>
      <c r="D154" s="34"/>
      <c r="E154" s="32"/>
      <c r="F154" s="30">
        <v>17697</v>
      </c>
      <c r="G154" s="34">
        <v>2.9</v>
      </c>
      <c r="H154" s="38">
        <v>0.5</v>
      </c>
      <c r="I154" s="32">
        <f>F154*G154*H154</f>
        <v>25660.649999999998</v>
      </c>
      <c r="J154" s="34">
        <v>1.71</v>
      </c>
      <c r="K154" s="49">
        <f>I154*J154</f>
        <v>43879.711499999998</v>
      </c>
      <c r="L154" s="32">
        <v>10</v>
      </c>
      <c r="M154" s="32">
        <f>K154*L154/100</f>
        <v>4387.9711500000003</v>
      </c>
      <c r="N154" s="32"/>
      <c r="O154" s="32"/>
      <c r="P154" s="32"/>
      <c r="Q154" s="35"/>
      <c r="R154" s="32"/>
      <c r="S154" s="32"/>
      <c r="T154" s="32"/>
      <c r="U154" s="32"/>
      <c r="V154" s="32"/>
      <c r="W154" s="32"/>
      <c r="X154" s="32">
        <f>M154+W154+O154+Q154+S154+U154</f>
        <v>4387.9711500000003</v>
      </c>
      <c r="Y154" s="32">
        <f>K154+X154</f>
        <v>48267.682649999995</v>
      </c>
      <c r="Z154" s="32">
        <v>1</v>
      </c>
      <c r="AA154" s="32">
        <f>Y154*Z154</f>
        <v>48267.682649999995</v>
      </c>
      <c r="AB154" s="39"/>
      <c r="AC154" s="40"/>
    </row>
    <row r="155" spans="1:29" s="64" customFormat="1" ht="18.600000000000001" customHeight="1">
      <c r="A155" s="69">
        <v>13</v>
      </c>
      <c r="B155" s="29" t="s">
        <v>444</v>
      </c>
      <c r="C155" s="30">
        <v>4</v>
      </c>
      <c r="D155" s="31"/>
      <c r="E155" s="32"/>
      <c r="F155" s="30">
        <v>17697</v>
      </c>
      <c r="G155" s="34">
        <v>2.9</v>
      </c>
      <c r="H155" s="38">
        <v>1</v>
      </c>
      <c r="I155" s="32">
        <f t="shared" ref="I155:I161" si="54">F155*G155*H155</f>
        <v>51321.299999999996</v>
      </c>
      <c r="J155" s="34">
        <v>1.71</v>
      </c>
      <c r="K155" s="49">
        <f t="shared" ref="K155:K161" si="55">I155*J155</f>
        <v>87759.422999999995</v>
      </c>
      <c r="L155" s="32">
        <v>10</v>
      </c>
      <c r="M155" s="32">
        <f t="shared" ref="M155:M160" si="56">L155*K155/100</f>
        <v>8775.9423000000006</v>
      </c>
      <c r="N155" s="30"/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f t="shared" ref="X155:X161" si="57">M155+W155+O155+Q155+S155+U155</f>
        <v>8775.9423000000006</v>
      </c>
      <c r="Y155" s="32">
        <f t="shared" ref="Y155:Y161" si="58">K155+X155</f>
        <v>96535.36529999999</v>
      </c>
      <c r="Z155" s="31">
        <v>3.2</v>
      </c>
      <c r="AA155" s="32">
        <f t="shared" ref="AA155:AA161" si="59">Y155*Z155</f>
        <v>308913.16895999998</v>
      </c>
      <c r="AB155" s="39">
        <v>1</v>
      </c>
      <c r="AC155" s="40">
        <f t="shared" ref="AC155:AC161" si="60">K155*AB155</f>
        <v>87759.422999999995</v>
      </c>
    </row>
    <row r="156" spans="1:29" s="64" customFormat="1" ht="18.600000000000001" customHeight="1">
      <c r="A156" s="69">
        <v>14</v>
      </c>
      <c r="B156" s="29" t="s">
        <v>45</v>
      </c>
      <c r="C156" s="30">
        <v>4</v>
      </c>
      <c r="D156" s="34"/>
      <c r="E156" s="32" t="s">
        <v>232</v>
      </c>
      <c r="F156" s="30">
        <v>17697</v>
      </c>
      <c r="G156" s="34">
        <v>2.9</v>
      </c>
      <c r="H156" s="38">
        <v>1</v>
      </c>
      <c r="I156" s="32">
        <f t="shared" si="54"/>
        <v>51321.299999999996</v>
      </c>
      <c r="J156" s="34">
        <v>1.71</v>
      </c>
      <c r="K156" s="49">
        <f t="shared" si="55"/>
        <v>87759.422999999995</v>
      </c>
      <c r="L156" s="32">
        <v>10</v>
      </c>
      <c r="M156" s="32">
        <f t="shared" si="56"/>
        <v>8775.9423000000006</v>
      </c>
      <c r="N156" s="30"/>
      <c r="O156" s="32"/>
      <c r="P156" s="32"/>
      <c r="Q156" s="32"/>
      <c r="R156" s="35"/>
      <c r="S156" s="32"/>
      <c r="T156" s="32"/>
      <c r="U156" s="32"/>
      <c r="V156" s="32">
        <v>20</v>
      </c>
      <c r="W156" s="32">
        <f>F156*H156*V156%</f>
        <v>3539.4</v>
      </c>
      <c r="X156" s="32">
        <f t="shared" si="57"/>
        <v>12315.3423</v>
      </c>
      <c r="Y156" s="32">
        <f t="shared" si="58"/>
        <v>100074.7653</v>
      </c>
      <c r="Z156" s="31">
        <v>2.1</v>
      </c>
      <c r="AA156" s="32">
        <f t="shared" si="59"/>
        <v>210157.00713000001</v>
      </c>
      <c r="AB156" s="39">
        <v>1</v>
      </c>
      <c r="AC156" s="40">
        <f t="shared" si="60"/>
        <v>87759.422999999995</v>
      </c>
    </row>
    <row r="157" spans="1:29" s="64" customFormat="1" ht="18.600000000000001" customHeight="1">
      <c r="A157" s="69">
        <v>15</v>
      </c>
      <c r="B157" s="29" t="s">
        <v>45</v>
      </c>
      <c r="C157" s="30">
        <v>4</v>
      </c>
      <c r="D157" s="34"/>
      <c r="E157" s="32" t="s">
        <v>233</v>
      </c>
      <c r="F157" s="30">
        <v>17697</v>
      </c>
      <c r="G157" s="34">
        <v>2.9</v>
      </c>
      <c r="H157" s="38">
        <v>1</v>
      </c>
      <c r="I157" s="32">
        <f t="shared" si="54"/>
        <v>51321.299999999996</v>
      </c>
      <c r="J157" s="34">
        <v>1.71</v>
      </c>
      <c r="K157" s="49">
        <f t="shared" si="55"/>
        <v>87759.422999999995</v>
      </c>
      <c r="L157" s="32">
        <v>10</v>
      </c>
      <c r="M157" s="32">
        <f t="shared" si="56"/>
        <v>8775.9423000000006</v>
      </c>
      <c r="N157" s="32"/>
      <c r="O157" s="32"/>
      <c r="P157" s="32"/>
      <c r="Q157" s="35"/>
      <c r="R157" s="32"/>
      <c r="S157" s="32"/>
      <c r="T157" s="32"/>
      <c r="U157" s="32"/>
      <c r="V157" s="32">
        <v>35</v>
      </c>
      <c r="W157" s="32">
        <f>F157*H157*V157%</f>
        <v>6193.95</v>
      </c>
      <c r="X157" s="32">
        <f t="shared" si="57"/>
        <v>14969.8923</v>
      </c>
      <c r="Y157" s="32">
        <f t="shared" si="58"/>
        <v>102729.31529999999</v>
      </c>
      <c r="Z157" s="31">
        <v>2.1</v>
      </c>
      <c r="AA157" s="32">
        <f t="shared" si="59"/>
        <v>215731.56212999998</v>
      </c>
      <c r="AB157" s="39">
        <v>1</v>
      </c>
      <c r="AC157" s="40">
        <f t="shared" si="60"/>
        <v>87759.422999999995</v>
      </c>
    </row>
    <row r="158" spans="1:29" s="64" customFormat="1" ht="18.600000000000001" customHeight="1">
      <c r="A158" s="69">
        <v>16</v>
      </c>
      <c r="B158" s="29" t="s">
        <v>45</v>
      </c>
      <c r="C158" s="30">
        <v>4</v>
      </c>
      <c r="D158" s="31"/>
      <c r="E158" s="32" t="s">
        <v>233</v>
      </c>
      <c r="F158" s="30">
        <v>17697</v>
      </c>
      <c r="G158" s="34">
        <v>2.9</v>
      </c>
      <c r="H158" s="38">
        <v>1</v>
      </c>
      <c r="I158" s="32">
        <f t="shared" si="54"/>
        <v>51321.299999999996</v>
      </c>
      <c r="J158" s="34">
        <v>1.71</v>
      </c>
      <c r="K158" s="49">
        <f t="shared" si="55"/>
        <v>87759.422999999995</v>
      </c>
      <c r="L158" s="32">
        <v>10</v>
      </c>
      <c r="M158" s="32">
        <f t="shared" si="56"/>
        <v>8775.9423000000006</v>
      </c>
      <c r="N158" s="32"/>
      <c r="O158" s="32"/>
      <c r="P158" s="32"/>
      <c r="Q158" s="32"/>
      <c r="R158" s="32"/>
      <c r="S158" s="32"/>
      <c r="T158" s="32"/>
      <c r="U158" s="32"/>
      <c r="V158" s="32">
        <v>35</v>
      </c>
      <c r="W158" s="32">
        <f>F158*H158*V158%</f>
        <v>6193.95</v>
      </c>
      <c r="X158" s="32">
        <f t="shared" si="57"/>
        <v>14969.8923</v>
      </c>
      <c r="Y158" s="32">
        <f t="shared" si="58"/>
        <v>102729.31529999999</v>
      </c>
      <c r="Z158" s="31">
        <v>2.1</v>
      </c>
      <c r="AA158" s="32">
        <f t="shared" si="59"/>
        <v>215731.56212999998</v>
      </c>
      <c r="AB158" s="39">
        <v>1</v>
      </c>
      <c r="AC158" s="40">
        <f t="shared" si="60"/>
        <v>87759.422999999995</v>
      </c>
    </row>
    <row r="159" spans="1:29" s="64" customFormat="1" ht="18.600000000000001" customHeight="1">
      <c r="A159" s="69">
        <v>17</v>
      </c>
      <c r="B159" s="29" t="s">
        <v>45</v>
      </c>
      <c r="C159" s="30">
        <v>4</v>
      </c>
      <c r="D159" s="31"/>
      <c r="E159" s="32"/>
      <c r="F159" s="30">
        <v>17697</v>
      </c>
      <c r="G159" s="34">
        <v>2.9</v>
      </c>
      <c r="H159" s="38">
        <v>1</v>
      </c>
      <c r="I159" s="32">
        <f t="shared" si="54"/>
        <v>51321.299999999996</v>
      </c>
      <c r="J159" s="34">
        <v>1.71</v>
      </c>
      <c r="K159" s="49">
        <f t="shared" si="55"/>
        <v>87759.422999999995</v>
      </c>
      <c r="L159" s="32">
        <v>10</v>
      </c>
      <c r="M159" s="32">
        <f t="shared" si="56"/>
        <v>8775.9423000000006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>
        <f t="shared" si="57"/>
        <v>8775.9423000000006</v>
      </c>
      <c r="Y159" s="32">
        <f t="shared" si="58"/>
        <v>96535.36529999999</v>
      </c>
      <c r="Z159" s="31">
        <v>2.1</v>
      </c>
      <c r="AA159" s="32">
        <f t="shared" si="59"/>
        <v>202724.26712999999</v>
      </c>
      <c r="AB159" s="39">
        <v>1</v>
      </c>
      <c r="AC159" s="40">
        <f t="shared" si="60"/>
        <v>87759.422999999995</v>
      </c>
    </row>
    <row r="160" spans="1:29" s="64" customFormat="1" ht="18.600000000000001" customHeight="1">
      <c r="A160" s="69">
        <v>18</v>
      </c>
      <c r="B160" s="29" t="s">
        <v>45</v>
      </c>
      <c r="C160" s="30">
        <v>4</v>
      </c>
      <c r="D160" s="31"/>
      <c r="E160" s="32"/>
      <c r="F160" s="30">
        <v>17697</v>
      </c>
      <c r="G160" s="34">
        <v>2.9</v>
      </c>
      <c r="H160" s="38">
        <v>0.5</v>
      </c>
      <c r="I160" s="32">
        <f t="shared" si="54"/>
        <v>25660.649999999998</v>
      </c>
      <c r="J160" s="34">
        <v>1.71</v>
      </c>
      <c r="K160" s="49">
        <f t="shared" si="55"/>
        <v>43879.711499999998</v>
      </c>
      <c r="L160" s="32">
        <v>10</v>
      </c>
      <c r="M160" s="32">
        <f t="shared" si="56"/>
        <v>4387.9711500000003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>
        <f t="shared" si="57"/>
        <v>4387.9711500000003</v>
      </c>
      <c r="Y160" s="32">
        <f t="shared" si="58"/>
        <v>48267.682649999995</v>
      </c>
      <c r="Z160" s="32">
        <v>1</v>
      </c>
      <c r="AA160" s="32">
        <f>Y160*Z160</f>
        <v>48267.682649999995</v>
      </c>
      <c r="AB160" s="39">
        <v>1</v>
      </c>
      <c r="AC160" s="40">
        <f t="shared" si="60"/>
        <v>43879.711499999998</v>
      </c>
    </row>
    <row r="161" spans="1:29" s="64" customFormat="1" ht="18.600000000000001" customHeight="1">
      <c r="A161" s="69">
        <v>19</v>
      </c>
      <c r="B161" s="29" t="s">
        <v>45</v>
      </c>
      <c r="C161" s="30">
        <v>4</v>
      </c>
      <c r="D161" s="34"/>
      <c r="E161" s="32" t="s">
        <v>233</v>
      </c>
      <c r="F161" s="30">
        <v>17697</v>
      </c>
      <c r="G161" s="34">
        <v>2.9</v>
      </c>
      <c r="H161" s="38">
        <v>1</v>
      </c>
      <c r="I161" s="32">
        <f t="shared" si="54"/>
        <v>51321.299999999996</v>
      </c>
      <c r="J161" s="34">
        <v>1.71</v>
      </c>
      <c r="K161" s="49">
        <f t="shared" si="55"/>
        <v>87759.422999999995</v>
      </c>
      <c r="L161" s="32">
        <v>10</v>
      </c>
      <c r="M161" s="32">
        <f>K161*L161/100</f>
        <v>8775.9423000000006</v>
      </c>
      <c r="N161" s="32"/>
      <c r="O161" s="32"/>
      <c r="P161" s="32"/>
      <c r="Q161" s="35"/>
      <c r="R161" s="32"/>
      <c r="S161" s="32"/>
      <c r="T161" s="32"/>
      <c r="U161" s="32"/>
      <c r="V161" s="32">
        <v>35</v>
      </c>
      <c r="W161" s="32">
        <f>F161*H161*V161%</f>
        <v>6193.95</v>
      </c>
      <c r="X161" s="32">
        <f t="shared" si="57"/>
        <v>14969.8923</v>
      </c>
      <c r="Y161" s="32">
        <f t="shared" si="58"/>
        <v>102729.31529999999</v>
      </c>
      <c r="Z161" s="31">
        <v>2.1</v>
      </c>
      <c r="AA161" s="32">
        <f t="shared" si="59"/>
        <v>215731.56212999998</v>
      </c>
      <c r="AB161" s="39">
        <v>1</v>
      </c>
      <c r="AC161" s="40">
        <f t="shared" si="60"/>
        <v>87759.422999999995</v>
      </c>
    </row>
    <row r="162" spans="1:29" s="64" customFormat="1" ht="18.600000000000001" customHeight="1">
      <c r="A162" s="69">
        <v>20</v>
      </c>
      <c r="B162" s="29" t="s">
        <v>384</v>
      </c>
      <c r="C162" s="30">
        <v>4</v>
      </c>
      <c r="D162" s="34"/>
      <c r="E162" s="32" t="s">
        <v>46</v>
      </c>
      <c r="F162" s="30">
        <v>17697</v>
      </c>
      <c r="G162" s="34">
        <v>2.9</v>
      </c>
      <c r="H162" s="33">
        <v>0.25</v>
      </c>
      <c r="I162" s="32">
        <f t="shared" si="52"/>
        <v>12830.324999999999</v>
      </c>
      <c r="J162" s="34">
        <v>1.71</v>
      </c>
      <c r="K162" s="49">
        <f t="shared" si="46"/>
        <v>21939.855749999999</v>
      </c>
      <c r="L162" s="32">
        <v>10</v>
      </c>
      <c r="M162" s="32">
        <f>K162*L162/100</f>
        <v>2193.9855750000002</v>
      </c>
      <c r="N162" s="32"/>
      <c r="O162" s="32"/>
      <c r="P162" s="32"/>
      <c r="Q162" s="32"/>
      <c r="R162" s="35"/>
      <c r="S162" s="32"/>
      <c r="T162" s="32"/>
      <c r="U162" s="32"/>
      <c r="V162" s="32">
        <v>35</v>
      </c>
      <c r="W162" s="32">
        <f>F162*H162*V162%</f>
        <v>1548.4875</v>
      </c>
      <c r="X162" s="32">
        <f t="shared" si="47"/>
        <v>3742.4730749999999</v>
      </c>
      <c r="Y162" s="32">
        <f t="shared" si="48"/>
        <v>25682.328824999997</v>
      </c>
      <c r="Z162" s="31">
        <v>2.1</v>
      </c>
      <c r="AA162" s="32">
        <f t="shared" si="49"/>
        <v>53932.890532499994</v>
      </c>
      <c r="AB162" s="39"/>
      <c r="AC162" s="40"/>
    </row>
    <row r="163" spans="1:29" s="64" customFormat="1" ht="18.600000000000001" customHeight="1">
      <c r="A163" s="69">
        <v>21</v>
      </c>
      <c r="B163" s="29" t="s">
        <v>384</v>
      </c>
      <c r="C163" s="30">
        <v>4</v>
      </c>
      <c r="D163" s="34"/>
      <c r="E163" s="32" t="s">
        <v>46</v>
      </c>
      <c r="F163" s="30">
        <v>17697</v>
      </c>
      <c r="G163" s="34">
        <v>2.9</v>
      </c>
      <c r="H163" s="33">
        <v>0.25</v>
      </c>
      <c r="I163" s="32">
        <f>F163*G163*H163</f>
        <v>12830.324999999999</v>
      </c>
      <c r="J163" s="34">
        <v>1.71</v>
      </c>
      <c r="K163" s="49">
        <f t="shared" si="46"/>
        <v>21939.855749999999</v>
      </c>
      <c r="L163" s="32">
        <v>10</v>
      </c>
      <c r="M163" s="32">
        <f>K163*L163/100</f>
        <v>2193.9855750000002</v>
      </c>
      <c r="N163" s="32"/>
      <c r="O163" s="32"/>
      <c r="P163" s="32"/>
      <c r="Q163" s="32"/>
      <c r="R163" s="35"/>
      <c r="S163" s="32"/>
      <c r="T163" s="32"/>
      <c r="U163" s="32"/>
      <c r="V163" s="32">
        <v>35</v>
      </c>
      <c r="W163" s="32">
        <f>F163*H163*V163%</f>
        <v>1548.4875</v>
      </c>
      <c r="X163" s="32">
        <f t="shared" si="47"/>
        <v>3742.4730749999999</v>
      </c>
      <c r="Y163" s="32">
        <f t="shared" si="48"/>
        <v>25682.328824999997</v>
      </c>
      <c r="Z163" s="31">
        <v>2.1</v>
      </c>
      <c r="AA163" s="32">
        <f t="shared" si="49"/>
        <v>53932.890532499994</v>
      </c>
      <c r="AB163" s="39"/>
      <c r="AC163" s="40"/>
    </row>
    <row r="164" spans="1:29" s="64" customFormat="1" ht="18.600000000000001" customHeight="1">
      <c r="A164" s="69">
        <v>22</v>
      </c>
      <c r="B164" s="29" t="s">
        <v>384</v>
      </c>
      <c r="C164" s="30">
        <v>4</v>
      </c>
      <c r="D164" s="34"/>
      <c r="E164" s="32"/>
      <c r="F164" s="30">
        <v>17697</v>
      </c>
      <c r="G164" s="34">
        <v>2.9</v>
      </c>
      <c r="H164" s="33">
        <v>0.25</v>
      </c>
      <c r="I164" s="32">
        <f>F164*G164*H164</f>
        <v>12830.324999999999</v>
      </c>
      <c r="J164" s="34">
        <v>1.71</v>
      </c>
      <c r="K164" s="49">
        <f t="shared" si="46"/>
        <v>21939.855749999999</v>
      </c>
      <c r="L164" s="32">
        <v>10</v>
      </c>
      <c r="M164" s="32">
        <f>K164*L164/100</f>
        <v>2193.9855750000002</v>
      </c>
      <c r="N164" s="32"/>
      <c r="O164" s="32"/>
      <c r="P164" s="32"/>
      <c r="Q164" s="32"/>
      <c r="R164" s="35"/>
      <c r="S164" s="32"/>
      <c r="T164" s="32"/>
      <c r="U164" s="32"/>
      <c r="V164" s="32"/>
      <c r="W164" s="32"/>
      <c r="X164" s="32">
        <f t="shared" si="47"/>
        <v>2193.9855750000002</v>
      </c>
      <c r="Y164" s="32">
        <f t="shared" si="48"/>
        <v>24133.841324999998</v>
      </c>
      <c r="Z164" s="31">
        <v>2.1</v>
      </c>
      <c r="AA164" s="32">
        <f t="shared" si="49"/>
        <v>50681.066782499998</v>
      </c>
      <c r="AB164" s="39"/>
      <c r="AC164" s="40"/>
    </row>
    <row r="165" spans="1:29" s="64" customFormat="1" ht="18.600000000000001" customHeight="1">
      <c r="A165" s="69">
        <v>23</v>
      </c>
      <c r="B165" s="29" t="s">
        <v>384</v>
      </c>
      <c r="C165" s="30">
        <v>4</v>
      </c>
      <c r="D165" s="34"/>
      <c r="E165" s="32"/>
      <c r="F165" s="30">
        <v>17697</v>
      </c>
      <c r="G165" s="34">
        <v>2.9</v>
      </c>
      <c r="H165" s="38">
        <v>0.5</v>
      </c>
      <c r="I165" s="32">
        <f>F165*G165*H165</f>
        <v>25660.649999999998</v>
      </c>
      <c r="J165" s="34">
        <v>1.71</v>
      </c>
      <c r="K165" s="49">
        <f t="shared" si="46"/>
        <v>43879.711499999998</v>
      </c>
      <c r="L165" s="32">
        <v>10</v>
      </c>
      <c r="M165" s="32">
        <f>K165*L165/100</f>
        <v>4387.9711500000003</v>
      </c>
      <c r="N165" s="32"/>
      <c r="O165" s="32"/>
      <c r="P165" s="32"/>
      <c r="Q165" s="32"/>
      <c r="R165" s="35"/>
      <c r="S165" s="32"/>
      <c r="T165" s="32"/>
      <c r="U165" s="32"/>
      <c r="V165" s="32"/>
      <c r="W165" s="32"/>
      <c r="X165" s="32">
        <f t="shared" si="47"/>
        <v>4387.9711500000003</v>
      </c>
      <c r="Y165" s="32">
        <f t="shared" si="48"/>
        <v>48267.682649999995</v>
      </c>
      <c r="Z165" s="31">
        <v>2.1</v>
      </c>
      <c r="AA165" s="32">
        <f t="shared" si="49"/>
        <v>101362.133565</v>
      </c>
      <c r="AB165" s="39"/>
      <c r="AC165" s="40"/>
    </row>
    <row r="166" spans="1:29" s="139" customFormat="1" ht="18.600000000000001" customHeight="1">
      <c r="A166" s="62"/>
      <c r="B166" s="41" t="s">
        <v>22</v>
      </c>
      <c r="C166" s="42"/>
      <c r="D166" s="51"/>
      <c r="E166" s="45"/>
      <c r="F166" s="42"/>
      <c r="G166" s="42"/>
      <c r="H166" s="43">
        <f>SUM(H143:H165)</f>
        <v>18.75</v>
      </c>
      <c r="I166" s="44">
        <f>SUM(I143:I165)</f>
        <v>999084.13500000013</v>
      </c>
      <c r="J166" s="44"/>
      <c r="K166" s="44">
        <f>SUM(K143:K165)</f>
        <v>1708433.8708499998</v>
      </c>
      <c r="L166" s="44"/>
      <c r="M166" s="44">
        <f>SUM(M143:M165)</f>
        <v>170843.38708499997</v>
      </c>
      <c r="N166" s="44"/>
      <c r="O166" s="44">
        <f>SUM(O143:O165)</f>
        <v>8848.5</v>
      </c>
      <c r="P166" s="44"/>
      <c r="Q166" s="44">
        <f>SUM(Q143:Q165)</f>
        <v>0</v>
      </c>
      <c r="R166" s="44"/>
      <c r="S166" s="44">
        <f>SUM(S143:S165)</f>
        <v>0</v>
      </c>
      <c r="T166" s="44"/>
      <c r="U166" s="44">
        <f>SUM(U143:U165)</f>
        <v>0</v>
      </c>
      <c r="V166" s="44"/>
      <c r="W166" s="44">
        <f>SUM(W143:W165)</f>
        <v>25218.224999999999</v>
      </c>
      <c r="X166" s="44">
        <f>SUM(X143:X165)</f>
        <v>204910.11208499997</v>
      </c>
      <c r="Y166" s="44">
        <f>SUM(Y143:Y165)</f>
        <v>1913343.9829349995</v>
      </c>
      <c r="Z166" s="44"/>
      <c r="AA166" s="44">
        <f>SUM(AA143:AA165)</f>
        <v>3613619.6872095</v>
      </c>
      <c r="AB166" s="48">
        <f>SUM(AB143:AB165)</f>
        <v>18</v>
      </c>
      <c r="AC166" s="44">
        <f>SUM(AC143:AC165)</f>
        <v>1554854.8805999996</v>
      </c>
    </row>
    <row r="167" spans="1:29" s="64" customFormat="1" ht="18.600000000000001" customHeight="1">
      <c r="A167" s="179"/>
      <c r="B167" s="180" t="s">
        <v>281</v>
      </c>
      <c r="C167" s="141"/>
      <c r="D167" s="59"/>
      <c r="E167" s="138"/>
      <c r="F167" s="59"/>
      <c r="G167" s="181"/>
      <c r="H167" s="181">
        <f>H168+H169+H170+H171</f>
        <v>62.75</v>
      </c>
      <c r="I167" s="59">
        <f>I168+I169+I170+I171</f>
        <v>4109110.6725000003</v>
      </c>
      <c r="J167" s="59"/>
      <c r="K167" s="59">
        <f>K168+K169+K170+K171</f>
        <v>8351284.645575</v>
      </c>
      <c r="L167" s="59"/>
      <c r="M167" s="59">
        <f>M168+M169+M170+M171</f>
        <v>835128.46455749986</v>
      </c>
      <c r="N167" s="59"/>
      <c r="O167" s="59">
        <f>O168+O169+O170+O171</f>
        <v>30969.75</v>
      </c>
      <c r="P167" s="59"/>
      <c r="Q167" s="59">
        <f>Q168+Q169+Q170+Q171</f>
        <v>11945.475</v>
      </c>
      <c r="R167" s="59"/>
      <c r="S167" s="59">
        <f>S168+S169+S170+S171</f>
        <v>0</v>
      </c>
      <c r="T167" s="59"/>
      <c r="U167" s="59">
        <f>U168+U169+U170+U171</f>
        <v>15927.300000000001</v>
      </c>
      <c r="V167" s="59"/>
      <c r="W167" s="59">
        <f>W168+W169+W170+W171</f>
        <v>25218.224999999999</v>
      </c>
      <c r="X167" s="59">
        <f>X168+X169+X170+X171</f>
        <v>919189.21455749986</v>
      </c>
      <c r="Y167" s="59">
        <f>Y168+Y169+Y170+Y171</f>
        <v>9270473.8601324968</v>
      </c>
      <c r="Z167" s="59"/>
      <c r="AA167" s="59">
        <f>AA168+AA169+AA170+AA171</f>
        <v>11893388.957326874</v>
      </c>
      <c r="AB167" s="182">
        <f>AB168+AB169+AB170+AB171</f>
        <v>54</v>
      </c>
      <c r="AC167" s="183">
        <f>AC168+AC169+AC170+AC171</f>
        <v>6979283.1326249987</v>
      </c>
    </row>
    <row r="168" spans="1:29" s="25" customFormat="1" ht="18.600000000000001" customHeight="1">
      <c r="A168" s="184"/>
      <c r="B168" s="334" t="s">
        <v>130</v>
      </c>
      <c r="C168" s="335"/>
      <c r="D168" s="335"/>
      <c r="E168" s="335"/>
      <c r="F168" s="335"/>
      <c r="G168" s="335"/>
      <c r="H168" s="185">
        <f>H60</f>
        <v>3.5</v>
      </c>
      <c r="I168" s="186">
        <f>I60</f>
        <v>341463.61499999999</v>
      </c>
      <c r="J168" s="186"/>
      <c r="K168" s="186">
        <f>K60</f>
        <v>1167805.5633</v>
      </c>
      <c r="L168" s="186"/>
      <c r="M168" s="186">
        <f>M60</f>
        <v>116780.55632999999</v>
      </c>
      <c r="N168" s="186"/>
      <c r="O168" s="186">
        <f>O60</f>
        <v>8848.5</v>
      </c>
      <c r="P168" s="186"/>
      <c r="Q168" s="186">
        <f>Q60</f>
        <v>0</v>
      </c>
      <c r="R168" s="186"/>
      <c r="S168" s="186">
        <f>S60</f>
        <v>0</v>
      </c>
      <c r="T168" s="186"/>
      <c r="U168" s="186">
        <f>U60</f>
        <v>0</v>
      </c>
      <c r="V168" s="186"/>
      <c r="W168" s="186">
        <f>W60</f>
        <v>0</v>
      </c>
      <c r="X168" s="186">
        <f>X60</f>
        <v>125629.05632999999</v>
      </c>
      <c r="Y168" s="186">
        <f>Y60</f>
        <v>1293434.6196299996</v>
      </c>
      <c r="Z168" s="186"/>
      <c r="AA168" s="186">
        <f>AA60</f>
        <v>1331202.6367859999</v>
      </c>
      <c r="AB168" s="185">
        <f>AB60</f>
        <v>0</v>
      </c>
      <c r="AC168" s="187">
        <f>AC60</f>
        <v>697838.72219999996</v>
      </c>
    </row>
    <row r="169" spans="1:29" s="25" customFormat="1" ht="18.600000000000001" customHeight="1">
      <c r="A169" s="184"/>
      <c r="B169" s="302" t="s">
        <v>267</v>
      </c>
      <c r="C169" s="302"/>
      <c r="D169" s="302"/>
      <c r="E169" s="302"/>
      <c r="F169" s="302"/>
      <c r="G169" s="302"/>
      <c r="H169" s="185">
        <f>H74+H130</f>
        <v>11.5</v>
      </c>
      <c r="I169" s="186">
        <f>I74+I130</f>
        <v>877107.56250000012</v>
      </c>
      <c r="J169" s="186"/>
      <c r="K169" s="186">
        <f>K74+K130</f>
        <v>2052431.69625</v>
      </c>
      <c r="L169" s="186"/>
      <c r="M169" s="186">
        <f>M74+M130</f>
        <v>205243.16962499998</v>
      </c>
      <c r="N169" s="186"/>
      <c r="O169" s="186">
        <f>O74+O130</f>
        <v>4424.25</v>
      </c>
      <c r="P169" s="186"/>
      <c r="Q169" s="186">
        <f>Q74+Q130</f>
        <v>0</v>
      </c>
      <c r="R169" s="186"/>
      <c r="S169" s="186">
        <f>S74+S130</f>
        <v>0</v>
      </c>
      <c r="T169" s="186"/>
      <c r="U169" s="186">
        <f>U74+U130</f>
        <v>0</v>
      </c>
      <c r="V169" s="186"/>
      <c r="W169" s="186">
        <f>W74+W130</f>
        <v>0</v>
      </c>
      <c r="X169" s="186">
        <f>X74+X130</f>
        <v>209667.41962499998</v>
      </c>
      <c r="Y169" s="186">
        <f>Y74+Y130</f>
        <v>2262099.1158750001</v>
      </c>
      <c r="Z169" s="186"/>
      <c r="AA169" s="186">
        <f>AA74+AA130</f>
        <v>2262099.1158750001</v>
      </c>
      <c r="AB169" s="185">
        <f>AB74+AB130</f>
        <v>11</v>
      </c>
      <c r="AC169" s="187">
        <f>AC74+AC130</f>
        <v>1970334.4284000001</v>
      </c>
    </row>
    <row r="170" spans="1:29" s="25" customFormat="1" ht="18.600000000000001" customHeight="1">
      <c r="A170" s="184"/>
      <c r="B170" s="302" t="s">
        <v>268</v>
      </c>
      <c r="C170" s="302"/>
      <c r="D170" s="302"/>
      <c r="E170" s="302"/>
      <c r="F170" s="302"/>
      <c r="G170" s="302"/>
      <c r="H170" s="206">
        <f>H79+H133</f>
        <v>2.75</v>
      </c>
      <c r="I170" s="186">
        <f>I79+I133</f>
        <v>141133.57499999998</v>
      </c>
      <c r="J170" s="186"/>
      <c r="K170" s="186">
        <f>K79+K133</f>
        <v>241338.41325000001</v>
      </c>
      <c r="L170" s="186"/>
      <c r="M170" s="186">
        <f>M79+M133</f>
        <v>24133.841325000005</v>
      </c>
      <c r="N170" s="186"/>
      <c r="O170" s="186">
        <f>O79+O133</f>
        <v>0</v>
      </c>
      <c r="P170" s="186"/>
      <c r="Q170" s="186">
        <f>Q79+Q133</f>
        <v>11945.475</v>
      </c>
      <c r="R170" s="186"/>
      <c r="S170" s="186">
        <f>S79+S133</f>
        <v>0</v>
      </c>
      <c r="T170" s="186"/>
      <c r="U170" s="186">
        <f>U79+U133</f>
        <v>0</v>
      </c>
      <c r="V170" s="186"/>
      <c r="W170" s="186">
        <f>W79+W133</f>
        <v>0</v>
      </c>
      <c r="X170" s="186">
        <f>X79+X133</f>
        <v>36079.316325</v>
      </c>
      <c r="Y170" s="186">
        <f>Y79+Y133</f>
        <v>277417.72957499995</v>
      </c>
      <c r="Z170" s="186"/>
      <c r="AA170" s="186">
        <f>AA79+AA133</f>
        <v>311790.23661374993</v>
      </c>
      <c r="AB170" s="185">
        <f>AB79+AB133</f>
        <v>2</v>
      </c>
      <c r="AC170" s="187">
        <f>AC79+AC133</f>
        <v>175518.84599999999</v>
      </c>
    </row>
    <row r="171" spans="1:29" s="25" customFormat="1" ht="18.600000000000001" customHeight="1" thickBot="1">
      <c r="A171" s="188"/>
      <c r="B171" s="332" t="s">
        <v>131</v>
      </c>
      <c r="C171" s="333"/>
      <c r="D171" s="333"/>
      <c r="E171" s="333"/>
      <c r="F171" s="333"/>
      <c r="G171" s="333"/>
      <c r="H171" s="207">
        <f>H166+H94+H126+H140</f>
        <v>45</v>
      </c>
      <c r="I171" s="190">
        <f>I166+I94+I126+I140</f>
        <v>2749405.92</v>
      </c>
      <c r="J171" s="190"/>
      <c r="K171" s="190">
        <f>K166+K94+K126+K140</f>
        <v>4889708.9727749992</v>
      </c>
      <c r="L171" s="190"/>
      <c r="M171" s="190">
        <f>M166+M94+M126+M140</f>
        <v>488970.89727749996</v>
      </c>
      <c r="N171" s="190"/>
      <c r="O171" s="190">
        <f>O166+O94+O126+O140</f>
        <v>17697</v>
      </c>
      <c r="P171" s="190"/>
      <c r="Q171" s="190">
        <f>Q166+Q94+Q126+Q140</f>
        <v>0</v>
      </c>
      <c r="R171" s="190"/>
      <c r="S171" s="190">
        <f>S166+S94+S126+S140</f>
        <v>0</v>
      </c>
      <c r="T171" s="190"/>
      <c r="U171" s="190">
        <f>U166+U94+U126+U140</f>
        <v>15927.300000000001</v>
      </c>
      <c r="V171" s="190"/>
      <c r="W171" s="190">
        <f>W166+W94+W126+W140</f>
        <v>25218.224999999999</v>
      </c>
      <c r="X171" s="190">
        <f>X166+X94+X126+X140</f>
        <v>547813.42227749992</v>
      </c>
      <c r="Y171" s="190">
        <f>Y166+Y94+Y126+Y140</f>
        <v>5437522.3950524982</v>
      </c>
      <c r="Z171" s="190"/>
      <c r="AA171" s="190">
        <f>AA166+AA94+AA126+AA140</f>
        <v>7988296.9680521246</v>
      </c>
      <c r="AB171" s="207">
        <f>AB166+AB94+AB126+AB140</f>
        <v>41</v>
      </c>
      <c r="AC171" s="191">
        <f>AC166+AC94+AC126+AC140</f>
        <v>4135591.136024999</v>
      </c>
    </row>
    <row r="172" spans="1:29" s="64" customFormat="1" ht="18.600000000000001" customHeight="1">
      <c r="A172" s="338" t="s">
        <v>432</v>
      </c>
      <c r="B172" s="339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40"/>
    </row>
    <row r="173" spans="1:29" s="64" customFormat="1" ht="18.600000000000001" customHeight="1">
      <c r="A173" s="287" t="s">
        <v>14</v>
      </c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9"/>
    </row>
    <row r="174" spans="1:29" s="64" customFormat="1" ht="18.600000000000001" customHeight="1">
      <c r="A174" s="28">
        <v>1</v>
      </c>
      <c r="B174" s="29" t="s">
        <v>587</v>
      </c>
      <c r="C174" s="30" t="s">
        <v>65</v>
      </c>
      <c r="D174" s="31">
        <v>9.5</v>
      </c>
      <c r="E174" s="32" t="s">
        <v>28</v>
      </c>
      <c r="F174" s="30">
        <v>17697</v>
      </c>
      <c r="G174" s="30">
        <v>5.04</v>
      </c>
      <c r="H174" s="31">
        <v>1</v>
      </c>
      <c r="I174" s="32">
        <f t="shared" ref="I174:I191" si="61">F174*G174*H174</f>
        <v>89192.88</v>
      </c>
      <c r="J174" s="34">
        <v>3.42</v>
      </c>
      <c r="K174" s="32">
        <f t="shared" ref="K174:K191" si="62">I174*J174</f>
        <v>305039.6496</v>
      </c>
      <c r="L174" s="32">
        <v>10</v>
      </c>
      <c r="M174" s="32">
        <f t="shared" ref="M174:M191" si="63">K174*L174/100</f>
        <v>30503.964960000001</v>
      </c>
      <c r="N174" s="30">
        <v>50</v>
      </c>
      <c r="O174" s="32">
        <f>F174*H174*N174%</f>
        <v>8848.5</v>
      </c>
      <c r="P174" s="32"/>
      <c r="Q174" s="32"/>
      <c r="R174" s="32"/>
      <c r="S174" s="32"/>
      <c r="T174" s="32"/>
      <c r="U174" s="32"/>
      <c r="V174" s="32"/>
      <c r="W174" s="32"/>
      <c r="X174" s="32">
        <f t="shared" ref="X174:X191" si="64">M174+W174+O174+Q174+S174+U174</f>
        <v>39352.464959999998</v>
      </c>
      <c r="Y174" s="32">
        <f t="shared" ref="Y174:Y191" si="65">K174+X174</f>
        <v>344392.11456000002</v>
      </c>
      <c r="Z174" s="34"/>
      <c r="AA174" s="32">
        <f t="shared" ref="AA174:AA191" si="66">Y174</f>
        <v>344392.11456000002</v>
      </c>
      <c r="AB174" s="31">
        <v>1</v>
      </c>
      <c r="AC174" s="40">
        <f t="shared" ref="AC174:AC184" si="67">K174*AB174</f>
        <v>305039.6496</v>
      </c>
    </row>
    <row r="175" spans="1:29" s="64" customFormat="1" ht="18.600000000000001" customHeight="1">
      <c r="A175" s="28">
        <v>2</v>
      </c>
      <c r="B175" s="29" t="s">
        <v>445</v>
      </c>
      <c r="C175" s="30" t="s">
        <v>21</v>
      </c>
      <c r="D175" s="31">
        <v>7.4</v>
      </c>
      <c r="E175" s="32" t="s">
        <v>28</v>
      </c>
      <c r="F175" s="30">
        <v>17697</v>
      </c>
      <c r="G175" s="30">
        <v>5.14</v>
      </c>
      <c r="H175" s="31">
        <v>1</v>
      </c>
      <c r="I175" s="32">
        <f t="shared" si="61"/>
        <v>90962.579999999987</v>
      </c>
      <c r="J175" s="34">
        <v>3.42</v>
      </c>
      <c r="K175" s="32">
        <f t="shared" si="62"/>
        <v>311092.02359999996</v>
      </c>
      <c r="L175" s="32">
        <v>10</v>
      </c>
      <c r="M175" s="32">
        <f t="shared" si="63"/>
        <v>31109.202359999996</v>
      </c>
      <c r="N175" s="32"/>
      <c r="O175" s="32"/>
      <c r="P175" s="35"/>
      <c r="Q175" s="32"/>
      <c r="R175" s="32">
        <v>150</v>
      </c>
      <c r="S175" s="32">
        <f t="shared" ref="S175:S182" si="68">F175*H175*R175/100</f>
        <v>26545.5</v>
      </c>
      <c r="T175" s="32"/>
      <c r="U175" s="32"/>
      <c r="V175" s="32"/>
      <c r="W175" s="32"/>
      <c r="X175" s="32">
        <f t="shared" si="64"/>
        <v>57654.702359999996</v>
      </c>
      <c r="Y175" s="32">
        <f t="shared" si="65"/>
        <v>368746.72595999995</v>
      </c>
      <c r="Z175" s="34"/>
      <c r="AA175" s="32">
        <f t="shared" si="66"/>
        <v>368746.72595999995</v>
      </c>
      <c r="AB175" s="31">
        <v>1</v>
      </c>
      <c r="AC175" s="40">
        <f t="shared" si="67"/>
        <v>311092.02359999996</v>
      </c>
    </row>
    <row r="176" spans="1:29" s="64" customFormat="1" ht="18.600000000000001" customHeight="1">
      <c r="A176" s="28">
        <v>3</v>
      </c>
      <c r="B176" s="29" t="s">
        <v>446</v>
      </c>
      <c r="C176" s="30" t="s">
        <v>21</v>
      </c>
      <c r="D176" s="31">
        <v>2.2000000000000002</v>
      </c>
      <c r="E176" s="32"/>
      <c r="F176" s="30">
        <v>17697</v>
      </c>
      <c r="G176" s="30">
        <v>4.21</v>
      </c>
      <c r="H176" s="31">
        <v>1</v>
      </c>
      <c r="I176" s="32">
        <f t="shared" si="61"/>
        <v>74504.37</v>
      </c>
      <c r="J176" s="34">
        <v>3.42</v>
      </c>
      <c r="K176" s="32">
        <f t="shared" si="62"/>
        <v>254804.94539999997</v>
      </c>
      <c r="L176" s="32">
        <v>10</v>
      </c>
      <c r="M176" s="32">
        <f t="shared" si="63"/>
        <v>25480.49454</v>
      </c>
      <c r="N176" s="32"/>
      <c r="O176" s="32"/>
      <c r="P176" s="35"/>
      <c r="Q176" s="32"/>
      <c r="R176" s="32">
        <v>150</v>
      </c>
      <c r="S176" s="32">
        <f t="shared" si="68"/>
        <v>26545.5</v>
      </c>
      <c r="T176" s="32"/>
      <c r="U176" s="32"/>
      <c r="V176" s="32"/>
      <c r="W176" s="32"/>
      <c r="X176" s="32">
        <f t="shared" si="64"/>
        <v>52025.99454</v>
      </c>
      <c r="Y176" s="32">
        <f t="shared" si="65"/>
        <v>306830.93993999995</v>
      </c>
      <c r="Z176" s="34"/>
      <c r="AA176" s="32">
        <f t="shared" si="66"/>
        <v>306830.93993999995</v>
      </c>
      <c r="AB176" s="31">
        <v>1</v>
      </c>
      <c r="AC176" s="40">
        <f t="shared" si="67"/>
        <v>254804.94539999997</v>
      </c>
    </row>
    <row r="177" spans="1:29" s="64" customFormat="1" ht="18.600000000000001" customHeight="1">
      <c r="A177" s="28">
        <v>4</v>
      </c>
      <c r="B177" s="29" t="s">
        <v>447</v>
      </c>
      <c r="C177" s="30" t="s">
        <v>21</v>
      </c>
      <c r="D177" s="31">
        <v>5.4</v>
      </c>
      <c r="E177" s="32"/>
      <c r="F177" s="30">
        <v>17697</v>
      </c>
      <c r="G177" s="34">
        <v>4.3</v>
      </c>
      <c r="H177" s="31">
        <v>1</v>
      </c>
      <c r="I177" s="32">
        <f t="shared" si="61"/>
        <v>76097.099999999991</v>
      </c>
      <c r="J177" s="34">
        <v>3.42</v>
      </c>
      <c r="K177" s="32">
        <f t="shared" si="62"/>
        <v>260252.08199999997</v>
      </c>
      <c r="L177" s="32">
        <v>10</v>
      </c>
      <c r="M177" s="32">
        <f t="shared" si="63"/>
        <v>26025.208199999997</v>
      </c>
      <c r="N177" s="32"/>
      <c r="O177" s="32"/>
      <c r="P177" s="35"/>
      <c r="Q177" s="32"/>
      <c r="R177" s="32">
        <v>150</v>
      </c>
      <c r="S177" s="32">
        <f t="shared" si="68"/>
        <v>26545.5</v>
      </c>
      <c r="T177" s="32"/>
      <c r="U177" s="32"/>
      <c r="V177" s="32"/>
      <c r="W177" s="32"/>
      <c r="X177" s="32">
        <f t="shared" si="64"/>
        <v>52570.708199999994</v>
      </c>
      <c r="Y177" s="32">
        <f t="shared" si="65"/>
        <v>312822.79019999993</v>
      </c>
      <c r="Z177" s="34"/>
      <c r="AA177" s="32">
        <f t="shared" si="66"/>
        <v>312822.79019999993</v>
      </c>
      <c r="AB177" s="31">
        <v>1</v>
      </c>
      <c r="AC177" s="40">
        <f t="shared" si="67"/>
        <v>260252.08199999997</v>
      </c>
    </row>
    <row r="178" spans="1:29" s="64" customFormat="1" ht="18.600000000000001" customHeight="1">
      <c r="A178" s="28">
        <v>5</v>
      </c>
      <c r="B178" s="29" t="s">
        <v>448</v>
      </c>
      <c r="C178" s="30" t="s">
        <v>21</v>
      </c>
      <c r="D178" s="31">
        <v>1.8</v>
      </c>
      <c r="E178" s="32"/>
      <c r="F178" s="30">
        <v>17697</v>
      </c>
      <c r="G178" s="30">
        <v>4.17</v>
      </c>
      <c r="H178" s="31">
        <v>1</v>
      </c>
      <c r="I178" s="32">
        <f t="shared" si="61"/>
        <v>73796.490000000005</v>
      </c>
      <c r="J178" s="34">
        <v>3.42</v>
      </c>
      <c r="K178" s="32">
        <f t="shared" si="62"/>
        <v>252383.9958</v>
      </c>
      <c r="L178" s="32">
        <v>10</v>
      </c>
      <c r="M178" s="32">
        <f t="shared" si="63"/>
        <v>25238.399580000001</v>
      </c>
      <c r="N178" s="32"/>
      <c r="O178" s="32"/>
      <c r="P178" s="35"/>
      <c r="Q178" s="32"/>
      <c r="R178" s="32">
        <v>150</v>
      </c>
      <c r="S178" s="32">
        <f t="shared" si="68"/>
        <v>26545.5</v>
      </c>
      <c r="T178" s="32"/>
      <c r="U178" s="32"/>
      <c r="V178" s="32"/>
      <c r="W178" s="32"/>
      <c r="X178" s="32">
        <f t="shared" si="64"/>
        <v>51783.899579999998</v>
      </c>
      <c r="Y178" s="32">
        <f t="shared" si="65"/>
        <v>304167.89538</v>
      </c>
      <c r="Z178" s="34"/>
      <c r="AA178" s="32">
        <f t="shared" si="66"/>
        <v>304167.89538</v>
      </c>
      <c r="AB178" s="31">
        <v>1</v>
      </c>
      <c r="AC178" s="40">
        <f t="shared" si="67"/>
        <v>252383.9958</v>
      </c>
    </row>
    <row r="179" spans="1:29" s="64" customFormat="1" ht="18.600000000000001" customHeight="1">
      <c r="A179" s="28">
        <v>6</v>
      </c>
      <c r="B179" s="29" t="s">
        <v>449</v>
      </c>
      <c r="C179" s="30" t="s">
        <v>21</v>
      </c>
      <c r="D179" s="31">
        <v>4.3</v>
      </c>
      <c r="E179" s="32"/>
      <c r="F179" s="30">
        <v>17697</v>
      </c>
      <c r="G179" s="30">
        <v>4.26</v>
      </c>
      <c r="H179" s="31">
        <v>1</v>
      </c>
      <c r="I179" s="32">
        <f t="shared" si="61"/>
        <v>75389.22</v>
      </c>
      <c r="J179" s="34">
        <v>3.42</v>
      </c>
      <c r="K179" s="32">
        <f t="shared" si="62"/>
        <v>257831.1324</v>
      </c>
      <c r="L179" s="32">
        <v>10</v>
      </c>
      <c r="M179" s="32">
        <f t="shared" si="63"/>
        <v>25783.113239999999</v>
      </c>
      <c r="N179" s="32"/>
      <c r="O179" s="32"/>
      <c r="P179" s="35"/>
      <c r="Q179" s="32"/>
      <c r="R179" s="32">
        <v>150</v>
      </c>
      <c r="S179" s="32">
        <f t="shared" si="68"/>
        <v>26545.5</v>
      </c>
      <c r="T179" s="32"/>
      <c r="U179" s="32"/>
      <c r="V179" s="32"/>
      <c r="W179" s="32"/>
      <c r="X179" s="32">
        <f t="shared" si="64"/>
        <v>52328.613239999999</v>
      </c>
      <c r="Y179" s="32">
        <f t="shared" si="65"/>
        <v>310159.74563999998</v>
      </c>
      <c r="Z179" s="34"/>
      <c r="AA179" s="32">
        <f t="shared" si="66"/>
        <v>310159.74563999998</v>
      </c>
      <c r="AB179" s="31">
        <v>1</v>
      </c>
      <c r="AC179" s="40">
        <f>K179*AB179</f>
        <v>257831.1324</v>
      </c>
    </row>
    <row r="180" spans="1:29" s="64" customFormat="1" ht="18.600000000000001" customHeight="1">
      <c r="A180" s="28">
        <v>7</v>
      </c>
      <c r="B180" s="29" t="s">
        <v>450</v>
      </c>
      <c r="C180" s="30" t="s">
        <v>65</v>
      </c>
      <c r="D180" s="31">
        <v>8.4</v>
      </c>
      <c r="E180" s="32" t="s">
        <v>28</v>
      </c>
      <c r="F180" s="30">
        <v>17697</v>
      </c>
      <c r="G180" s="30">
        <v>5.04</v>
      </c>
      <c r="H180" s="31">
        <v>1</v>
      </c>
      <c r="I180" s="32">
        <f t="shared" si="61"/>
        <v>89192.88</v>
      </c>
      <c r="J180" s="34">
        <v>3.42</v>
      </c>
      <c r="K180" s="32">
        <f t="shared" si="62"/>
        <v>305039.6496</v>
      </c>
      <c r="L180" s="32">
        <v>10</v>
      </c>
      <c r="M180" s="32">
        <f t="shared" si="63"/>
        <v>30503.964960000001</v>
      </c>
      <c r="N180" s="32"/>
      <c r="O180" s="32"/>
      <c r="P180" s="35"/>
      <c r="Q180" s="32"/>
      <c r="R180" s="32">
        <v>150</v>
      </c>
      <c r="S180" s="32">
        <f t="shared" si="68"/>
        <v>26545.5</v>
      </c>
      <c r="T180" s="32"/>
      <c r="U180" s="32"/>
      <c r="V180" s="32"/>
      <c r="W180" s="32"/>
      <c r="X180" s="32">
        <f t="shared" si="64"/>
        <v>57049.464959999998</v>
      </c>
      <c r="Y180" s="32">
        <f t="shared" si="65"/>
        <v>362089.11456000002</v>
      </c>
      <c r="Z180" s="34"/>
      <c r="AA180" s="32">
        <f t="shared" si="66"/>
        <v>362089.11456000002</v>
      </c>
      <c r="AB180" s="31">
        <v>1</v>
      </c>
      <c r="AC180" s="40">
        <f>K180*AB180</f>
        <v>305039.6496</v>
      </c>
    </row>
    <row r="181" spans="1:29" s="64" customFormat="1" ht="18.600000000000001" customHeight="1">
      <c r="A181" s="28">
        <v>8</v>
      </c>
      <c r="B181" s="29" t="s">
        <v>451</v>
      </c>
      <c r="C181" s="30" t="s">
        <v>21</v>
      </c>
      <c r="D181" s="31">
        <v>4.3</v>
      </c>
      <c r="E181" s="32"/>
      <c r="F181" s="30">
        <v>17697</v>
      </c>
      <c r="G181" s="30">
        <v>4.26</v>
      </c>
      <c r="H181" s="31">
        <v>1</v>
      </c>
      <c r="I181" s="32">
        <f t="shared" si="61"/>
        <v>75389.22</v>
      </c>
      <c r="J181" s="34">
        <v>3.42</v>
      </c>
      <c r="K181" s="32">
        <f t="shared" si="62"/>
        <v>257831.1324</v>
      </c>
      <c r="L181" s="32">
        <v>10</v>
      </c>
      <c r="M181" s="32">
        <f t="shared" si="63"/>
        <v>25783.113239999999</v>
      </c>
      <c r="N181" s="32"/>
      <c r="O181" s="32"/>
      <c r="P181" s="35"/>
      <c r="Q181" s="32"/>
      <c r="R181" s="32">
        <v>150</v>
      </c>
      <c r="S181" s="32">
        <f t="shared" si="68"/>
        <v>26545.5</v>
      </c>
      <c r="T181" s="32"/>
      <c r="U181" s="32"/>
      <c r="V181" s="32"/>
      <c r="W181" s="32"/>
      <c r="X181" s="32">
        <f t="shared" si="64"/>
        <v>52328.613239999999</v>
      </c>
      <c r="Y181" s="32">
        <f t="shared" si="65"/>
        <v>310159.74563999998</v>
      </c>
      <c r="Z181" s="34"/>
      <c r="AA181" s="32">
        <f t="shared" si="66"/>
        <v>310159.74563999998</v>
      </c>
      <c r="AB181" s="31">
        <v>1</v>
      </c>
      <c r="AC181" s="40">
        <f t="shared" si="67"/>
        <v>257831.1324</v>
      </c>
    </row>
    <row r="182" spans="1:29" s="64" customFormat="1" ht="18.600000000000001" customHeight="1">
      <c r="A182" s="28">
        <v>9</v>
      </c>
      <c r="B182" s="29" t="s">
        <v>452</v>
      </c>
      <c r="C182" s="30" t="s">
        <v>21</v>
      </c>
      <c r="D182" s="30">
        <v>0.4</v>
      </c>
      <c r="E182" s="32"/>
      <c r="F182" s="30">
        <v>17697</v>
      </c>
      <c r="G182" s="30">
        <v>4.13</v>
      </c>
      <c r="H182" s="31">
        <v>1</v>
      </c>
      <c r="I182" s="32">
        <f t="shared" si="61"/>
        <v>73088.61</v>
      </c>
      <c r="J182" s="34">
        <v>3.42</v>
      </c>
      <c r="K182" s="32">
        <f t="shared" si="62"/>
        <v>249963.04619999998</v>
      </c>
      <c r="L182" s="32">
        <v>10</v>
      </c>
      <c r="M182" s="32">
        <f t="shared" si="63"/>
        <v>24996.304619999999</v>
      </c>
      <c r="N182" s="32"/>
      <c r="O182" s="32"/>
      <c r="P182" s="35"/>
      <c r="Q182" s="32"/>
      <c r="R182" s="32">
        <v>150</v>
      </c>
      <c r="S182" s="32">
        <f t="shared" si="68"/>
        <v>26545.5</v>
      </c>
      <c r="T182" s="32"/>
      <c r="U182" s="32"/>
      <c r="V182" s="32"/>
      <c r="W182" s="32"/>
      <c r="X182" s="32">
        <f t="shared" si="64"/>
        <v>51541.804619999995</v>
      </c>
      <c r="Y182" s="32">
        <f t="shared" si="65"/>
        <v>301504.85081999999</v>
      </c>
      <c r="Z182" s="34"/>
      <c r="AA182" s="32">
        <f t="shared" si="66"/>
        <v>301504.85081999999</v>
      </c>
      <c r="AB182" s="31">
        <v>1</v>
      </c>
      <c r="AC182" s="40">
        <f t="shared" si="67"/>
        <v>249963.04619999998</v>
      </c>
    </row>
    <row r="183" spans="1:29" s="64" customFormat="1" ht="18.600000000000001" customHeight="1">
      <c r="A183" s="28">
        <v>10</v>
      </c>
      <c r="B183" s="29" t="s">
        <v>453</v>
      </c>
      <c r="C183" s="30" t="s">
        <v>21</v>
      </c>
      <c r="D183" s="30">
        <v>0.4</v>
      </c>
      <c r="E183" s="32"/>
      <c r="F183" s="30">
        <v>17697</v>
      </c>
      <c r="G183" s="30">
        <v>4.13</v>
      </c>
      <c r="H183" s="31">
        <v>1</v>
      </c>
      <c r="I183" s="32">
        <f>F183*G183*H183</f>
        <v>73088.61</v>
      </c>
      <c r="J183" s="34">
        <v>3.42</v>
      </c>
      <c r="K183" s="32">
        <f>I183*J183</f>
        <v>249963.04619999998</v>
      </c>
      <c r="L183" s="32">
        <v>10</v>
      </c>
      <c r="M183" s="32">
        <f>K183*L183/100</f>
        <v>24996.304619999999</v>
      </c>
      <c r="N183" s="32"/>
      <c r="O183" s="32"/>
      <c r="P183" s="35"/>
      <c r="Q183" s="32"/>
      <c r="R183" s="32">
        <v>150</v>
      </c>
      <c r="S183" s="32">
        <f>F183*H183*R183/100</f>
        <v>26545.5</v>
      </c>
      <c r="T183" s="32"/>
      <c r="U183" s="32"/>
      <c r="V183" s="32"/>
      <c r="W183" s="32"/>
      <c r="X183" s="32">
        <f>M183+W183+O183+Q183+S183+U183</f>
        <v>51541.804619999995</v>
      </c>
      <c r="Y183" s="32">
        <f>K183+X183</f>
        <v>301504.85081999999</v>
      </c>
      <c r="Z183" s="34"/>
      <c r="AA183" s="32">
        <f>Y183</f>
        <v>301504.85081999999</v>
      </c>
      <c r="AB183" s="31">
        <v>1</v>
      </c>
      <c r="AC183" s="40">
        <f>K183*AB183</f>
        <v>249963.04619999998</v>
      </c>
    </row>
    <row r="184" spans="1:29" s="64" customFormat="1" ht="18.600000000000001" customHeight="1">
      <c r="A184" s="28">
        <v>11</v>
      </c>
      <c r="B184" s="29" t="s">
        <v>454</v>
      </c>
      <c r="C184" s="30" t="s">
        <v>21</v>
      </c>
      <c r="D184" s="31">
        <v>5.3</v>
      </c>
      <c r="E184" s="32"/>
      <c r="F184" s="30">
        <v>17697</v>
      </c>
      <c r="G184" s="34">
        <v>4.3</v>
      </c>
      <c r="H184" s="31">
        <v>1</v>
      </c>
      <c r="I184" s="32">
        <f t="shared" si="61"/>
        <v>76097.099999999991</v>
      </c>
      <c r="J184" s="34">
        <v>3.42</v>
      </c>
      <c r="K184" s="32">
        <f t="shared" si="62"/>
        <v>260252.08199999997</v>
      </c>
      <c r="L184" s="32">
        <v>10</v>
      </c>
      <c r="M184" s="32">
        <f t="shared" si="63"/>
        <v>26025.208199999997</v>
      </c>
      <c r="N184" s="32"/>
      <c r="O184" s="32"/>
      <c r="P184" s="35"/>
      <c r="Q184" s="32"/>
      <c r="R184" s="32"/>
      <c r="S184" s="32"/>
      <c r="T184" s="32"/>
      <c r="U184" s="32"/>
      <c r="V184" s="32"/>
      <c r="W184" s="32"/>
      <c r="X184" s="32">
        <f t="shared" si="64"/>
        <v>26025.208199999997</v>
      </c>
      <c r="Y184" s="32">
        <f t="shared" si="65"/>
        <v>286277.29019999999</v>
      </c>
      <c r="Z184" s="34"/>
      <c r="AA184" s="32">
        <f t="shared" si="66"/>
        <v>286277.29019999999</v>
      </c>
      <c r="AB184" s="31">
        <v>1</v>
      </c>
      <c r="AC184" s="40">
        <f t="shared" si="67"/>
        <v>260252.08199999997</v>
      </c>
    </row>
    <row r="185" spans="1:29" s="64" customFormat="1" ht="18.600000000000001" customHeight="1">
      <c r="A185" s="28">
        <v>12</v>
      </c>
      <c r="B185" s="29" t="s">
        <v>64</v>
      </c>
      <c r="C185" s="30" t="s">
        <v>21</v>
      </c>
      <c r="D185" s="31">
        <v>6.4</v>
      </c>
      <c r="E185" s="32"/>
      <c r="F185" s="30">
        <v>17697</v>
      </c>
      <c r="G185" s="34">
        <v>4.3</v>
      </c>
      <c r="H185" s="31">
        <v>0.5</v>
      </c>
      <c r="I185" s="32">
        <f t="shared" si="61"/>
        <v>38048.549999999996</v>
      </c>
      <c r="J185" s="34">
        <v>3.42</v>
      </c>
      <c r="K185" s="32">
        <f t="shared" si="62"/>
        <v>130126.04099999998</v>
      </c>
      <c r="L185" s="32">
        <v>10</v>
      </c>
      <c r="M185" s="32">
        <f t="shared" si="63"/>
        <v>13012.604099999999</v>
      </c>
      <c r="N185" s="30">
        <v>50</v>
      </c>
      <c r="O185" s="32">
        <f>F185*H185*N185%</f>
        <v>4424.25</v>
      </c>
      <c r="P185" s="35"/>
      <c r="Q185" s="32"/>
      <c r="R185" s="35"/>
      <c r="S185" s="32"/>
      <c r="T185" s="32"/>
      <c r="U185" s="32"/>
      <c r="V185" s="32"/>
      <c r="W185" s="32"/>
      <c r="X185" s="32">
        <f t="shared" si="64"/>
        <v>17436.854099999997</v>
      </c>
      <c r="Y185" s="32">
        <f t="shared" si="65"/>
        <v>147562.89509999997</v>
      </c>
      <c r="Z185" s="34"/>
      <c r="AA185" s="32">
        <f t="shared" si="66"/>
        <v>147562.89509999997</v>
      </c>
      <c r="AB185" s="39"/>
      <c r="AC185" s="40"/>
    </row>
    <row r="186" spans="1:29" s="64" customFormat="1" ht="18.600000000000001" customHeight="1">
      <c r="A186" s="28">
        <v>13</v>
      </c>
      <c r="B186" s="29" t="s">
        <v>455</v>
      </c>
      <c r="C186" s="30" t="s">
        <v>21</v>
      </c>
      <c r="D186" s="31">
        <v>3.4</v>
      </c>
      <c r="E186" s="32"/>
      <c r="F186" s="30">
        <v>17697</v>
      </c>
      <c r="G186" s="30">
        <v>4.26</v>
      </c>
      <c r="H186" s="31">
        <v>1</v>
      </c>
      <c r="I186" s="32">
        <f t="shared" si="61"/>
        <v>75389.22</v>
      </c>
      <c r="J186" s="34">
        <v>3.42</v>
      </c>
      <c r="K186" s="32">
        <f t="shared" si="62"/>
        <v>257831.1324</v>
      </c>
      <c r="L186" s="32">
        <v>10</v>
      </c>
      <c r="M186" s="32">
        <f t="shared" si="63"/>
        <v>25783.113239999999</v>
      </c>
      <c r="N186" s="32"/>
      <c r="O186" s="32"/>
      <c r="P186" s="35"/>
      <c r="Q186" s="32"/>
      <c r="R186" s="32">
        <v>150</v>
      </c>
      <c r="S186" s="32">
        <f t="shared" ref="S186:S191" si="69">F186*H186*R186/100</f>
        <v>26545.5</v>
      </c>
      <c r="T186" s="32"/>
      <c r="U186" s="32"/>
      <c r="V186" s="32"/>
      <c r="W186" s="32"/>
      <c r="X186" s="32">
        <f t="shared" si="64"/>
        <v>52328.613239999999</v>
      </c>
      <c r="Y186" s="32">
        <f t="shared" si="65"/>
        <v>310159.74563999998</v>
      </c>
      <c r="Z186" s="34"/>
      <c r="AA186" s="32">
        <f t="shared" si="66"/>
        <v>310159.74563999998</v>
      </c>
      <c r="AB186" s="31">
        <v>1</v>
      </c>
      <c r="AC186" s="40">
        <f t="shared" ref="AC186:AC192" si="70">K186*AB186</f>
        <v>257831.1324</v>
      </c>
    </row>
    <row r="187" spans="1:29" s="64" customFormat="1" ht="18.600000000000001" customHeight="1">
      <c r="A187" s="28">
        <v>14</v>
      </c>
      <c r="B187" s="29" t="s">
        <v>456</v>
      </c>
      <c r="C187" s="30" t="s">
        <v>21</v>
      </c>
      <c r="D187" s="31" t="s">
        <v>20</v>
      </c>
      <c r="E187" s="32" t="s">
        <v>18</v>
      </c>
      <c r="F187" s="30">
        <v>17697</v>
      </c>
      <c r="G187" s="30">
        <v>5.99</v>
      </c>
      <c r="H187" s="31">
        <v>1</v>
      </c>
      <c r="I187" s="32">
        <f t="shared" si="61"/>
        <v>106005.03</v>
      </c>
      <c r="J187" s="34">
        <v>3.42</v>
      </c>
      <c r="K187" s="32">
        <f t="shared" si="62"/>
        <v>362537.20259999996</v>
      </c>
      <c r="L187" s="32">
        <v>10</v>
      </c>
      <c r="M187" s="32">
        <f t="shared" si="63"/>
        <v>36253.720259999995</v>
      </c>
      <c r="N187" s="32"/>
      <c r="O187" s="32"/>
      <c r="P187" s="35"/>
      <c r="Q187" s="32"/>
      <c r="R187" s="32">
        <v>150</v>
      </c>
      <c r="S187" s="32">
        <f t="shared" si="69"/>
        <v>26545.5</v>
      </c>
      <c r="T187" s="32"/>
      <c r="U187" s="32"/>
      <c r="V187" s="32"/>
      <c r="W187" s="32"/>
      <c r="X187" s="32">
        <f t="shared" si="64"/>
        <v>62799.220259999995</v>
      </c>
      <c r="Y187" s="32">
        <f t="shared" si="65"/>
        <v>425336.42285999993</v>
      </c>
      <c r="Z187" s="34"/>
      <c r="AA187" s="32">
        <f t="shared" si="66"/>
        <v>425336.42285999993</v>
      </c>
      <c r="AB187" s="31">
        <v>1</v>
      </c>
      <c r="AC187" s="40">
        <f t="shared" si="70"/>
        <v>362537.20259999996</v>
      </c>
    </row>
    <row r="188" spans="1:29" s="64" customFormat="1" ht="18.600000000000001" customHeight="1">
      <c r="A188" s="28">
        <v>15</v>
      </c>
      <c r="B188" s="29" t="s">
        <v>457</v>
      </c>
      <c r="C188" s="30" t="s">
        <v>21</v>
      </c>
      <c r="D188" s="31">
        <v>3.4</v>
      </c>
      <c r="E188" s="32"/>
      <c r="F188" s="30">
        <v>17697</v>
      </c>
      <c r="G188" s="30">
        <v>4.26</v>
      </c>
      <c r="H188" s="31">
        <v>1</v>
      </c>
      <c r="I188" s="32">
        <f t="shared" si="61"/>
        <v>75389.22</v>
      </c>
      <c r="J188" s="34">
        <v>3.42</v>
      </c>
      <c r="K188" s="32">
        <f t="shared" si="62"/>
        <v>257831.1324</v>
      </c>
      <c r="L188" s="32">
        <v>10</v>
      </c>
      <c r="M188" s="32">
        <f t="shared" si="63"/>
        <v>25783.113239999999</v>
      </c>
      <c r="N188" s="32"/>
      <c r="O188" s="32"/>
      <c r="P188" s="35"/>
      <c r="Q188" s="32"/>
      <c r="R188" s="32">
        <v>150</v>
      </c>
      <c r="S188" s="32">
        <f t="shared" si="69"/>
        <v>26545.5</v>
      </c>
      <c r="T188" s="32"/>
      <c r="U188" s="32"/>
      <c r="V188" s="32"/>
      <c r="W188" s="32"/>
      <c r="X188" s="32">
        <f t="shared" si="64"/>
        <v>52328.613239999999</v>
      </c>
      <c r="Y188" s="32">
        <f t="shared" si="65"/>
        <v>310159.74563999998</v>
      </c>
      <c r="Z188" s="34"/>
      <c r="AA188" s="32">
        <f t="shared" si="66"/>
        <v>310159.74563999998</v>
      </c>
      <c r="AB188" s="31">
        <v>1</v>
      </c>
      <c r="AC188" s="40">
        <f t="shared" si="70"/>
        <v>257831.1324</v>
      </c>
    </row>
    <row r="189" spans="1:29" s="64" customFormat="1" ht="18.600000000000001" customHeight="1">
      <c r="A189" s="28">
        <v>16</v>
      </c>
      <c r="B189" s="29" t="s">
        <v>458</v>
      </c>
      <c r="C189" s="30" t="s">
        <v>21</v>
      </c>
      <c r="D189" s="31">
        <v>6.4</v>
      </c>
      <c r="E189" s="32"/>
      <c r="F189" s="30">
        <v>17697</v>
      </c>
      <c r="G189" s="34">
        <v>4.3</v>
      </c>
      <c r="H189" s="31">
        <v>1</v>
      </c>
      <c r="I189" s="32">
        <f t="shared" si="61"/>
        <v>76097.099999999991</v>
      </c>
      <c r="J189" s="34">
        <v>3.42</v>
      </c>
      <c r="K189" s="32">
        <f t="shared" si="62"/>
        <v>260252.08199999997</v>
      </c>
      <c r="L189" s="32">
        <v>10</v>
      </c>
      <c r="M189" s="32">
        <f t="shared" si="63"/>
        <v>26025.208199999997</v>
      </c>
      <c r="N189" s="32"/>
      <c r="O189" s="32"/>
      <c r="P189" s="35"/>
      <c r="Q189" s="32"/>
      <c r="R189" s="32">
        <v>150</v>
      </c>
      <c r="S189" s="32">
        <f t="shared" si="69"/>
        <v>26545.5</v>
      </c>
      <c r="T189" s="32"/>
      <c r="U189" s="32"/>
      <c r="V189" s="32"/>
      <c r="W189" s="32"/>
      <c r="X189" s="32">
        <f t="shared" si="64"/>
        <v>52570.708199999994</v>
      </c>
      <c r="Y189" s="32">
        <f t="shared" si="65"/>
        <v>312822.79019999993</v>
      </c>
      <c r="Z189" s="34"/>
      <c r="AA189" s="32">
        <f t="shared" si="66"/>
        <v>312822.79019999993</v>
      </c>
      <c r="AB189" s="31">
        <v>1</v>
      </c>
      <c r="AC189" s="40">
        <f t="shared" si="70"/>
        <v>260252.08199999997</v>
      </c>
    </row>
    <row r="190" spans="1:29" s="64" customFormat="1" ht="18.600000000000001" customHeight="1">
      <c r="A190" s="28">
        <v>17</v>
      </c>
      <c r="B190" s="29" t="s">
        <v>459</v>
      </c>
      <c r="C190" s="30" t="s">
        <v>21</v>
      </c>
      <c r="D190" s="31">
        <v>3.4</v>
      </c>
      <c r="E190" s="32"/>
      <c r="F190" s="30">
        <v>17697</v>
      </c>
      <c r="G190" s="30">
        <v>4.26</v>
      </c>
      <c r="H190" s="31">
        <v>1</v>
      </c>
      <c r="I190" s="32">
        <f t="shared" si="61"/>
        <v>75389.22</v>
      </c>
      <c r="J190" s="34">
        <v>3.42</v>
      </c>
      <c r="K190" s="32">
        <f t="shared" si="62"/>
        <v>257831.1324</v>
      </c>
      <c r="L190" s="32">
        <v>10</v>
      </c>
      <c r="M190" s="32">
        <f t="shared" si="63"/>
        <v>25783.113239999999</v>
      </c>
      <c r="N190" s="32"/>
      <c r="O190" s="32"/>
      <c r="P190" s="35"/>
      <c r="Q190" s="32"/>
      <c r="R190" s="32">
        <v>150</v>
      </c>
      <c r="S190" s="32">
        <f t="shared" si="69"/>
        <v>26545.5</v>
      </c>
      <c r="T190" s="32"/>
      <c r="U190" s="32"/>
      <c r="V190" s="32"/>
      <c r="W190" s="32"/>
      <c r="X190" s="32">
        <f t="shared" si="64"/>
        <v>52328.613239999999</v>
      </c>
      <c r="Y190" s="32">
        <f t="shared" si="65"/>
        <v>310159.74563999998</v>
      </c>
      <c r="Z190" s="34"/>
      <c r="AA190" s="32">
        <f t="shared" si="66"/>
        <v>310159.74563999998</v>
      </c>
      <c r="AB190" s="31">
        <v>1</v>
      </c>
      <c r="AC190" s="40">
        <f t="shared" si="70"/>
        <v>257831.1324</v>
      </c>
    </row>
    <row r="191" spans="1:29" s="64" customFormat="1" ht="18.75" customHeight="1">
      <c r="A191" s="28">
        <v>18</v>
      </c>
      <c r="B191" s="29" t="s">
        <v>460</v>
      </c>
      <c r="C191" s="30" t="s">
        <v>139</v>
      </c>
      <c r="D191" s="31">
        <v>10.3</v>
      </c>
      <c r="E191" s="32" t="s">
        <v>46</v>
      </c>
      <c r="F191" s="30">
        <v>17697</v>
      </c>
      <c r="G191" s="34">
        <v>5.21</v>
      </c>
      <c r="H191" s="31">
        <v>1</v>
      </c>
      <c r="I191" s="32">
        <f t="shared" si="61"/>
        <v>92201.37</v>
      </c>
      <c r="J191" s="34">
        <v>3.42</v>
      </c>
      <c r="K191" s="32">
        <f t="shared" si="62"/>
        <v>315328.68539999996</v>
      </c>
      <c r="L191" s="32">
        <v>10</v>
      </c>
      <c r="M191" s="32">
        <f t="shared" si="63"/>
        <v>31532.868539999992</v>
      </c>
      <c r="N191" s="32"/>
      <c r="O191" s="32"/>
      <c r="P191" s="35"/>
      <c r="Q191" s="32"/>
      <c r="R191" s="32">
        <v>150</v>
      </c>
      <c r="S191" s="32">
        <f t="shared" si="69"/>
        <v>26545.5</v>
      </c>
      <c r="T191" s="32"/>
      <c r="U191" s="32"/>
      <c r="V191" s="32"/>
      <c r="W191" s="32"/>
      <c r="X191" s="32">
        <f t="shared" si="64"/>
        <v>58078.368539999996</v>
      </c>
      <c r="Y191" s="32">
        <f t="shared" si="65"/>
        <v>373407.05393999995</v>
      </c>
      <c r="Z191" s="34"/>
      <c r="AA191" s="32">
        <f t="shared" si="66"/>
        <v>373407.05393999995</v>
      </c>
      <c r="AB191" s="31">
        <v>1</v>
      </c>
      <c r="AC191" s="40">
        <f t="shared" si="70"/>
        <v>315328.68539999996</v>
      </c>
    </row>
    <row r="192" spans="1:29" s="64" customFormat="1" ht="18.600000000000001" customHeight="1">
      <c r="A192" s="28">
        <v>19</v>
      </c>
      <c r="B192" s="29" t="s">
        <v>66</v>
      </c>
      <c r="C192" s="30" t="s">
        <v>19</v>
      </c>
      <c r="D192" s="31" t="s">
        <v>20</v>
      </c>
      <c r="E192" s="32" t="s">
        <v>18</v>
      </c>
      <c r="F192" s="30">
        <v>17697</v>
      </c>
      <c r="G192" s="30">
        <v>5.99</v>
      </c>
      <c r="H192" s="31">
        <v>1</v>
      </c>
      <c r="I192" s="32">
        <f>F192*G192*H192</f>
        <v>106005.03</v>
      </c>
      <c r="J192" s="34">
        <v>3.42</v>
      </c>
      <c r="K192" s="32">
        <f>I192*J192</f>
        <v>362537.20259999996</v>
      </c>
      <c r="L192" s="32">
        <v>10</v>
      </c>
      <c r="M192" s="32">
        <f>K192*L192/100</f>
        <v>36253.720259999995</v>
      </c>
      <c r="N192" s="32"/>
      <c r="O192" s="32"/>
      <c r="P192" s="35"/>
      <c r="Q192" s="32"/>
      <c r="R192" s="32">
        <v>80</v>
      </c>
      <c r="S192" s="32">
        <f>F192*H192*R192/100</f>
        <v>14157.6</v>
      </c>
      <c r="T192" s="32"/>
      <c r="U192" s="32"/>
      <c r="V192" s="32"/>
      <c r="W192" s="32"/>
      <c r="X192" s="32">
        <f>M192+W192+O192+Q192+S192+U192</f>
        <v>50411.320259999993</v>
      </c>
      <c r="Y192" s="32">
        <f>K192+X192</f>
        <v>412948.52285999997</v>
      </c>
      <c r="Z192" s="34"/>
      <c r="AA192" s="32">
        <f>Y192</f>
        <v>412948.52285999997</v>
      </c>
      <c r="AB192" s="31">
        <v>1</v>
      </c>
      <c r="AC192" s="40">
        <f t="shared" si="70"/>
        <v>362537.20259999996</v>
      </c>
    </row>
    <row r="193" spans="1:29" s="64" customFormat="1" ht="18.600000000000001" customHeight="1">
      <c r="A193" s="28">
        <v>20</v>
      </c>
      <c r="B193" s="29" t="s">
        <v>66</v>
      </c>
      <c r="C193" s="30" t="s">
        <v>19</v>
      </c>
      <c r="D193" s="31" t="s">
        <v>20</v>
      </c>
      <c r="E193" s="32" t="s">
        <v>18</v>
      </c>
      <c r="F193" s="30">
        <v>17697</v>
      </c>
      <c r="G193" s="30">
        <v>5.99</v>
      </c>
      <c r="H193" s="31">
        <v>0.5</v>
      </c>
      <c r="I193" s="32">
        <f>F193*G193*H193</f>
        <v>53002.514999999999</v>
      </c>
      <c r="J193" s="34">
        <v>3.42</v>
      </c>
      <c r="K193" s="32">
        <f>I193*J193</f>
        <v>181268.60129999998</v>
      </c>
      <c r="L193" s="32">
        <v>10</v>
      </c>
      <c r="M193" s="32">
        <f>K193*L193/100</f>
        <v>18126.860129999997</v>
      </c>
      <c r="N193" s="32"/>
      <c r="O193" s="32"/>
      <c r="P193" s="35"/>
      <c r="Q193" s="32"/>
      <c r="R193" s="32"/>
      <c r="S193" s="32">
        <f>F193*H193*R193/100</f>
        <v>0</v>
      </c>
      <c r="T193" s="32"/>
      <c r="U193" s="32"/>
      <c r="V193" s="32"/>
      <c r="W193" s="32"/>
      <c r="X193" s="32">
        <f>M193+W193+O193+Q193+S193+U193</f>
        <v>18126.860129999997</v>
      </c>
      <c r="Y193" s="32">
        <f>K193+X193</f>
        <v>199395.46142999997</v>
      </c>
      <c r="Z193" s="34"/>
      <c r="AA193" s="32">
        <f>Y193</f>
        <v>199395.46142999997</v>
      </c>
      <c r="AB193" s="39"/>
      <c r="AC193" s="40"/>
    </row>
    <row r="194" spans="1:29" s="64" customFormat="1" ht="18.600000000000001" customHeight="1">
      <c r="A194" s="28">
        <v>21</v>
      </c>
      <c r="B194" s="29" t="s">
        <v>66</v>
      </c>
      <c r="C194" s="97" t="s">
        <v>21</v>
      </c>
      <c r="D194" s="30" t="s">
        <v>20</v>
      </c>
      <c r="E194" s="32"/>
      <c r="F194" s="30">
        <v>17697</v>
      </c>
      <c r="G194" s="30">
        <v>4.7699999999999996</v>
      </c>
      <c r="H194" s="31">
        <v>1</v>
      </c>
      <c r="I194" s="32">
        <f>F194*G194*H194</f>
        <v>84414.689999999988</v>
      </c>
      <c r="J194" s="34">
        <v>3.42</v>
      </c>
      <c r="K194" s="32">
        <f>I194*J194</f>
        <v>288698.23979999998</v>
      </c>
      <c r="L194" s="32">
        <v>10</v>
      </c>
      <c r="M194" s="32">
        <f>K194*L194/100</f>
        <v>28869.823980000001</v>
      </c>
      <c r="N194" s="32"/>
      <c r="O194" s="32"/>
      <c r="P194" s="35"/>
      <c r="Q194" s="32"/>
      <c r="R194" s="32">
        <v>80</v>
      </c>
      <c r="S194" s="32">
        <f>F194*H194*R194/100</f>
        <v>14157.6</v>
      </c>
      <c r="T194" s="32"/>
      <c r="U194" s="32"/>
      <c r="V194" s="32"/>
      <c r="W194" s="32"/>
      <c r="X194" s="32">
        <f>M194+W194+O194+Q194+S194+U194</f>
        <v>43027.42398</v>
      </c>
      <c r="Y194" s="32">
        <f>K194+X194</f>
        <v>331725.66378</v>
      </c>
      <c r="Z194" s="34"/>
      <c r="AA194" s="32">
        <f>Y194</f>
        <v>331725.66378</v>
      </c>
      <c r="AB194" s="31">
        <v>1</v>
      </c>
      <c r="AC194" s="40">
        <f>K194*AB194</f>
        <v>288698.23979999998</v>
      </c>
    </row>
    <row r="195" spans="1:29" s="139" customFormat="1" ht="18.600000000000001" customHeight="1">
      <c r="A195" s="62"/>
      <c r="B195" s="41" t="s">
        <v>22</v>
      </c>
      <c r="C195" s="42"/>
      <c r="D195" s="51"/>
      <c r="E195" s="45"/>
      <c r="F195" s="42"/>
      <c r="G195" s="42"/>
      <c r="H195" s="48">
        <f>SUM(H174:H194)</f>
        <v>20</v>
      </c>
      <c r="I195" s="44">
        <f>SUM(I174:I194)</f>
        <v>1648741.0049999999</v>
      </c>
      <c r="J195" s="44"/>
      <c r="K195" s="44">
        <f>SUM(K174:K194)</f>
        <v>5638694.2370999996</v>
      </c>
      <c r="L195" s="44"/>
      <c r="M195" s="44">
        <f>SUM(M174:M194)</f>
        <v>563869.42370999989</v>
      </c>
      <c r="N195" s="44"/>
      <c r="O195" s="44">
        <f>SUM(O174:O194)</f>
        <v>13272.75</v>
      </c>
      <c r="P195" s="44"/>
      <c r="Q195" s="44">
        <f>SUM(Q174:Q194)</f>
        <v>0</v>
      </c>
      <c r="R195" s="44"/>
      <c r="S195" s="44">
        <f>SUM(S174:S194)</f>
        <v>426497.69999999995</v>
      </c>
      <c r="T195" s="44"/>
      <c r="U195" s="44">
        <f>SUM(U174:U194)</f>
        <v>0</v>
      </c>
      <c r="V195" s="44"/>
      <c r="W195" s="44">
        <f>SUM(W174:W194)</f>
        <v>0</v>
      </c>
      <c r="X195" s="44">
        <f>SUM(X174:X194)</f>
        <v>1003639.8737099998</v>
      </c>
      <c r="Y195" s="44">
        <f>SUM(Y174:Y194)</f>
        <v>6642334.1108099995</v>
      </c>
      <c r="Z195" s="44"/>
      <c r="AA195" s="44">
        <f>SUM(AA174:AA194)</f>
        <v>6642334.1108099995</v>
      </c>
      <c r="AB195" s="48">
        <f>SUM(AB174:AB194)</f>
        <v>19</v>
      </c>
      <c r="AC195" s="44">
        <f>SUM(AC174:AC194)</f>
        <v>5327299.5947999982</v>
      </c>
    </row>
    <row r="196" spans="1:29" s="64" customFormat="1" ht="18.600000000000001" customHeight="1">
      <c r="A196" s="308" t="s">
        <v>23</v>
      </c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10"/>
    </row>
    <row r="197" spans="1:29" s="64" customFormat="1" ht="18.600000000000001" customHeight="1">
      <c r="A197" s="28">
        <v>1</v>
      </c>
      <c r="B197" s="29" t="s">
        <v>67</v>
      </c>
      <c r="C197" s="30" t="s">
        <v>25</v>
      </c>
      <c r="D197" s="30" t="s">
        <v>20</v>
      </c>
      <c r="E197" s="32" t="s">
        <v>18</v>
      </c>
      <c r="F197" s="30">
        <v>17697</v>
      </c>
      <c r="G197" s="30">
        <v>5.49</v>
      </c>
      <c r="H197" s="31">
        <v>1</v>
      </c>
      <c r="I197" s="32">
        <f t="shared" ref="I197:I229" si="71">F197*G197*H197</f>
        <v>97156.53</v>
      </c>
      <c r="J197" s="34">
        <v>2.34</v>
      </c>
      <c r="K197" s="32">
        <f t="shared" ref="K197:K229" si="72">I197*J197</f>
        <v>227346.28019999998</v>
      </c>
      <c r="L197" s="32">
        <v>10</v>
      </c>
      <c r="M197" s="32">
        <f t="shared" ref="M197:M229" si="73">K197*L197/100</f>
        <v>22734.628019999996</v>
      </c>
      <c r="N197" s="32">
        <v>25</v>
      </c>
      <c r="O197" s="32">
        <f>(F197*H197)*N197/100</f>
        <v>4424.25</v>
      </c>
      <c r="P197" s="35"/>
      <c r="Q197" s="32"/>
      <c r="R197" s="35"/>
      <c r="S197" s="32"/>
      <c r="T197" s="32"/>
      <c r="U197" s="32"/>
      <c r="V197" s="32"/>
      <c r="W197" s="32"/>
      <c r="X197" s="32">
        <f t="shared" ref="X197:X229" si="74">M197+W197+O197+Q197+S197+U197</f>
        <v>27158.878019999996</v>
      </c>
      <c r="Y197" s="32">
        <f t="shared" ref="Y197:Y229" si="75">K197+X197</f>
        <v>254505.15821999998</v>
      </c>
      <c r="Z197" s="34"/>
      <c r="AA197" s="32">
        <f t="shared" ref="AA197:AA229" si="76">Y197</f>
        <v>254505.15821999998</v>
      </c>
      <c r="AB197" s="31">
        <v>1</v>
      </c>
      <c r="AC197" s="40">
        <f t="shared" ref="AC197:AC204" si="77">K197*AB197</f>
        <v>227346.28019999998</v>
      </c>
    </row>
    <row r="198" spans="1:29" s="64" customFormat="1" ht="18.600000000000001" customHeight="1">
      <c r="A198" s="28">
        <v>2</v>
      </c>
      <c r="B198" s="29" t="s">
        <v>78</v>
      </c>
      <c r="C198" s="30" t="s">
        <v>31</v>
      </c>
      <c r="D198" s="31">
        <v>5.4</v>
      </c>
      <c r="E198" s="32"/>
      <c r="F198" s="30">
        <v>17697</v>
      </c>
      <c r="G198" s="30">
        <v>3.49</v>
      </c>
      <c r="H198" s="38">
        <v>1</v>
      </c>
      <c r="I198" s="32">
        <f t="shared" si="71"/>
        <v>61762.530000000006</v>
      </c>
      <c r="J198" s="34">
        <v>2.34</v>
      </c>
      <c r="K198" s="32">
        <f t="shared" si="72"/>
        <v>144524.32020000002</v>
      </c>
      <c r="L198" s="32">
        <v>10</v>
      </c>
      <c r="M198" s="32">
        <f t="shared" si="73"/>
        <v>14452.43202</v>
      </c>
      <c r="N198" s="32"/>
      <c r="O198" s="32"/>
      <c r="P198" s="32"/>
      <c r="Q198" s="32"/>
      <c r="R198" s="32">
        <v>100</v>
      </c>
      <c r="S198" s="32">
        <f t="shared" ref="S198:S216" si="78">F198*H198*R198/100</f>
        <v>17697</v>
      </c>
      <c r="T198" s="32"/>
      <c r="U198" s="32"/>
      <c r="V198" s="32"/>
      <c r="W198" s="32"/>
      <c r="X198" s="32">
        <f t="shared" si="74"/>
        <v>32149.43202</v>
      </c>
      <c r="Y198" s="32">
        <f t="shared" si="75"/>
        <v>176673.75222000002</v>
      </c>
      <c r="Z198" s="34"/>
      <c r="AA198" s="32">
        <f t="shared" si="76"/>
        <v>176673.75222000002</v>
      </c>
      <c r="AB198" s="39">
        <v>1</v>
      </c>
      <c r="AC198" s="40">
        <f t="shared" si="77"/>
        <v>144524.32020000002</v>
      </c>
    </row>
    <row r="199" spans="1:29" s="64" customFormat="1" ht="18.600000000000001" customHeight="1">
      <c r="A199" s="28">
        <v>3</v>
      </c>
      <c r="B199" s="29" t="s">
        <v>78</v>
      </c>
      <c r="C199" s="30" t="s">
        <v>29</v>
      </c>
      <c r="D199" s="31">
        <v>11.2</v>
      </c>
      <c r="E199" s="31" t="s">
        <v>46</v>
      </c>
      <c r="F199" s="30">
        <v>17697</v>
      </c>
      <c r="G199" s="34">
        <v>4.12</v>
      </c>
      <c r="H199" s="38">
        <v>1</v>
      </c>
      <c r="I199" s="32">
        <f t="shared" si="71"/>
        <v>72911.64</v>
      </c>
      <c r="J199" s="34">
        <v>2.34</v>
      </c>
      <c r="K199" s="32">
        <f t="shared" si="72"/>
        <v>170613.23759999999</v>
      </c>
      <c r="L199" s="32">
        <v>10</v>
      </c>
      <c r="M199" s="32">
        <f t="shared" si="73"/>
        <v>17061.323759999999</v>
      </c>
      <c r="N199" s="32"/>
      <c r="O199" s="30"/>
      <c r="P199" s="30"/>
      <c r="Q199" s="30"/>
      <c r="R199" s="32">
        <v>100</v>
      </c>
      <c r="S199" s="32">
        <f t="shared" si="78"/>
        <v>17697</v>
      </c>
      <c r="T199" s="32"/>
      <c r="U199" s="32"/>
      <c r="V199" s="32"/>
      <c r="W199" s="32"/>
      <c r="X199" s="32">
        <f t="shared" si="74"/>
        <v>34758.323759999999</v>
      </c>
      <c r="Y199" s="32">
        <f t="shared" si="75"/>
        <v>205371.56135999999</v>
      </c>
      <c r="Z199" s="34"/>
      <c r="AA199" s="32">
        <f t="shared" si="76"/>
        <v>205371.56135999999</v>
      </c>
      <c r="AB199" s="39">
        <v>1</v>
      </c>
      <c r="AC199" s="40">
        <f t="shared" si="77"/>
        <v>170613.23759999999</v>
      </c>
    </row>
    <row r="200" spans="1:29" s="64" customFormat="1" ht="18.600000000000001" customHeight="1">
      <c r="A200" s="28">
        <v>4</v>
      </c>
      <c r="B200" s="29" t="s">
        <v>79</v>
      </c>
      <c r="C200" s="30" t="s">
        <v>30</v>
      </c>
      <c r="D200" s="30">
        <v>22.9</v>
      </c>
      <c r="E200" s="208" t="s">
        <v>18</v>
      </c>
      <c r="F200" s="78">
        <v>17697</v>
      </c>
      <c r="G200" s="78">
        <v>4.46</v>
      </c>
      <c r="H200" s="38">
        <v>1</v>
      </c>
      <c r="I200" s="32">
        <f t="shared" si="71"/>
        <v>78928.62</v>
      </c>
      <c r="J200" s="34">
        <v>2.34</v>
      </c>
      <c r="K200" s="32">
        <f t="shared" si="72"/>
        <v>184692.97079999998</v>
      </c>
      <c r="L200" s="32">
        <v>10</v>
      </c>
      <c r="M200" s="32">
        <f t="shared" si="73"/>
        <v>18469.29708</v>
      </c>
      <c r="N200" s="32"/>
      <c r="O200" s="32"/>
      <c r="P200" s="32"/>
      <c r="Q200" s="32"/>
      <c r="R200" s="32">
        <v>100</v>
      </c>
      <c r="S200" s="32">
        <f t="shared" si="78"/>
        <v>17697</v>
      </c>
      <c r="T200" s="32"/>
      <c r="U200" s="32"/>
      <c r="V200" s="32"/>
      <c r="W200" s="32"/>
      <c r="X200" s="32">
        <f t="shared" si="74"/>
        <v>36166.297080000004</v>
      </c>
      <c r="Y200" s="32">
        <f t="shared" si="75"/>
        <v>220859.26788</v>
      </c>
      <c r="Z200" s="34"/>
      <c r="AA200" s="32">
        <f t="shared" si="76"/>
        <v>220859.26788</v>
      </c>
      <c r="AB200" s="39">
        <v>1</v>
      </c>
      <c r="AC200" s="40">
        <f t="shared" si="77"/>
        <v>184692.97079999998</v>
      </c>
    </row>
    <row r="201" spans="1:29" s="64" customFormat="1" ht="18.600000000000001" customHeight="1">
      <c r="A201" s="28">
        <v>5</v>
      </c>
      <c r="B201" s="29" t="s">
        <v>79</v>
      </c>
      <c r="C201" s="30" t="s">
        <v>30</v>
      </c>
      <c r="D201" s="34">
        <v>19.100000000000001</v>
      </c>
      <c r="E201" s="32" t="s">
        <v>18</v>
      </c>
      <c r="F201" s="30">
        <v>17697</v>
      </c>
      <c r="G201" s="34">
        <v>4.4000000000000004</v>
      </c>
      <c r="H201" s="38">
        <v>1</v>
      </c>
      <c r="I201" s="32">
        <f t="shared" si="71"/>
        <v>77866.8</v>
      </c>
      <c r="J201" s="34">
        <v>2.34</v>
      </c>
      <c r="K201" s="32">
        <f t="shared" si="72"/>
        <v>182208.31200000001</v>
      </c>
      <c r="L201" s="32">
        <v>10</v>
      </c>
      <c r="M201" s="32">
        <f t="shared" si="73"/>
        <v>18220.831200000001</v>
      </c>
      <c r="N201" s="32"/>
      <c r="O201" s="30"/>
      <c r="P201" s="30"/>
      <c r="Q201" s="30"/>
      <c r="R201" s="32">
        <v>100</v>
      </c>
      <c r="S201" s="32">
        <f t="shared" si="78"/>
        <v>17697</v>
      </c>
      <c r="T201" s="32"/>
      <c r="U201" s="32"/>
      <c r="V201" s="32"/>
      <c r="W201" s="32"/>
      <c r="X201" s="32">
        <f t="shared" si="74"/>
        <v>35917.831200000001</v>
      </c>
      <c r="Y201" s="32">
        <f t="shared" si="75"/>
        <v>218126.14319999999</v>
      </c>
      <c r="Z201" s="34"/>
      <c r="AA201" s="32">
        <f t="shared" si="76"/>
        <v>218126.14319999999</v>
      </c>
      <c r="AB201" s="39">
        <v>1</v>
      </c>
      <c r="AC201" s="40">
        <f t="shared" si="77"/>
        <v>182208.31200000001</v>
      </c>
    </row>
    <row r="202" spans="1:29" s="64" customFormat="1" ht="18.600000000000001" customHeight="1">
      <c r="A202" s="28">
        <v>6</v>
      </c>
      <c r="B202" s="29" t="s">
        <v>80</v>
      </c>
      <c r="C202" s="30" t="s">
        <v>29</v>
      </c>
      <c r="D202" s="31">
        <v>15</v>
      </c>
      <c r="E202" s="32" t="s">
        <v>46</v>
      </c>
      <c r="F202" s="30">
        <v>17697</v>
      </c>
      <c r="G202" s="30">
        <v>4.1900000000000004</v>
      </c>
      <c r="H202" s="38">
        <v>1</v>
      </c>
      <c r="I202" s="32">
        <f t="shared" si="71"/>
        <v>74150.430000000008</v>
      </c>
      <c r="J202" s="34">
        <v>2.34</v>
      </c>
      <c r="K202" s="32">
        <f t="shared" si="72"/>
        <v>173512.0062</v>
      </c>
      <c r="L202" s="32">
        <v>10</v>
      </c>
      <c r="M202" s="32">
        <f t="shared" si="73"/>
        <v>17351.20062</v>
      </c>
      <c r="N202" s="32"/>
      <c r="O202" s="32"/>
      <c r="P202" s="32"/>
      <c r="Q202" s="32"/>
      <c r="R202" s="32">
        <v>100</v>
      </c>
      <c r="S202" s="32">
        <f t="shared" si="78"/>
        <v>17697</v>
      </c>
      <c r="T202" s="32"/>
      <c r="U202" s="32"/>
      <c r="V202" s="32"/>
      <c r="W202" s="32"/>
      <c r="X202" s="32">
        <f t="shared" si="74"/>
        <v>35048.200620000003</v>
      </c>
      <c r="Y202" s="32">
        <f t="shared" si="75"/>
        <v>208560.20682000002</v>
      </c>
      <c r="Z202" s="34"/>
      <c r="AA202" s="32">
        <f t="shared" si="76"/>
        <v>208560.20682000002</v>
      </c>
      <c r="AB202" s="39">
        <v>1</v>
      </c>
      <c r="AC202" s="40">
        <f t="shared" si="77"/>
        <v>173512.0062</v>
      </c>
    </row>
    <row r="203" spans="1:29" s="64" customFormat="1" ht="18.600000000000001" customHeight="1">
      <c r="A203" s="28">
        <v>7</v>
      </c>
      <c r="B203" s="29" t="s">
        <v>80</v>
      </c>
      <c r="C203" s="30" t="s">
        <v>29</v>
      </c>
      <c r="D203" s="31">
        <v>18.2</v>
      </c>
      <c r="E203" s="32" t="s">
        <v>46</v>
      </c>
      <c r="F203" s="30">
        <v>17697</v>
      </c>
      <c r="G203" s="34">
        <v>4.26</v>
      </c>
      <c r="H203" s="38">
        <v>1</v>
      </c>
      <c r="I203" s="32">
        <f t="shared" si="71"/>
        <v>75389.22</v>
      </c>
      <c r="J203" s="34">
        <v>2.34</v>
      </c>
      <c r="K203" s="32">
        <f t="shared" si="72"/>
        <v>176410.77479999998</v>
      </c>
      <c r="L203" s="32">
        <v>10</v>
      </c>
      <c r="M203" s="32">
        <f t="shared" si="73"/>
        <v>17641.07748</v>
      </c>
      <c r="N203" s="32"/>
      <c r="O203" s="30"/>
      <c r="P203" s="30"/>
      <c r="Q203" s="30"/>
      <c r="R203" s="32">
        <v>100</v>
      </c>
      <c r="S203" s="32">
        <f t="shared" si="78"/>
        <v>17697</v>
      </c>
      <c r="T203" s="32"/>
      <c r="U203" s="32"/>
      <c r="V203" s="32"/>
      <c r="W203" s="32"/>
      <c r="X203" s="32">
        <f t="shared" si="74"/>
        <v>35338.07748</v>
      </c>
      <c r="Y203" s="32">
        <f t="shared" si="75"/>
        <v>211748.85227999999</v>
      </c>
      <c r="Z203" s="34"/>
      <c r="AA203" s="32">
        <f t="shared" si="76"/>
        <v>211748.85227999999</v>
      </c>
      <c r="AB203" s="39">
        <v>1</v>
      </c>
      <c r="AC203" s="40">
        <f t="shared" si="77"/>
        <v>176410.77479999998</v>
      </c>
    </row>
    <row r="204" spans="1:29" s="64" customFormat="1" ht="18.600000000000001" customHeight="1">
      <c r="A204" s="28">
        <v>8</v>
      </c>
      <c r="B204" s="29" t="s">
        <v>81</v>
      </c>
      <c r="C204" s="30" t="s">
        <v>30</v>
      </c>
      <c r="D204" s="34">
        <v>19.100000000000001</v>
      </c>
      <c r="E204" s="32" t="s">
        <v>18</v>
      </c>
      <c r="F204" s="30">
        <v>17697</v>
      </c>
      <c r="G204" s="34">
        <v>4.4000000000000004</v>
      </c>
      <c r="H204" s="38">
        <v>1</v>
      </c>
      <c r="I204" s="32">
        <f t="shared" si="71"/>
        <v>77866.8</v>
      </c>
      <c r="J204" s="34">
        <v>2.34</v>
      </c>
      <c r="K204" s="32">
        <f t="shared" si="72"/>
        <v>182208.31200000001</v>
      </c>
      <c r="L204" s="32">
        <v>10</v>
      </c>
      <c r="M204" s="32">
        <f t="shared" si="73"/>
        <v>18220.831200000001</v>
      </c>
      <c r="N204" s="32"/>
      <c r="O204" s="32"/>
      <c r="P204" s="32"/>
      <c r="Q204" s="32"/>
      <c r="R204" s="32">
        <v>100</v>
      </c>
      <c r="S204" s="32">
        <f t="shared" si="78"/>
        <v>17697</v>
      </c>
      <c r="T204" s="32"/>
      <c r="U204" s="32"/>
      <c r="V204" s="32"/>
      <c r="W204" s="32"/>
      <c r="X204" s="32">
        <f t="shared" si="74"/>
        <v>35917.831200000001</v>
      </c>
      <c r="Y204" s="32">
        <f t="shared" si="75"/>
        <v>218126.14319999999</v>
      </c>
      <c r="Z204" s="34"/>
      <c r="AA204" s="32">
        <f t="shared" si="76"/>
        <v>218126.14319999999</v>
      </c>
      <c r="AB204" s="39">
        <v>1</v>
      </c>
      <c r="AC204" s="40">
        <f t="shared" si="77"/>
        <v>182208.31200000001</v>
      </c>
    </row>
    <row r="205" spans="1:29" s="64" customFormat="1" ht="18.600000000000001" customHeight="1">
      <c r="A205" s="28">
        <v>9</v>
      </c>
      <c r="B205" s="29" t="s">
        <v>81</v>
      </c>
      <c r="C205" s="30" t="s">
        <v>30</v>
      </c>
      <c r="D205" s="31">
        <v>14.2</v>
      </c>
      <c r="E205" s="32" t="s">
        <v>18</v>
      </c>
      <c r="F205" s="30">
        <v>17697</v>
      </c>
      <c r="G205" s="30">
        <v>4.34</v>
      </c>
      <c r="H205" s="33">
        <v>1</v>
      </c>
      <c r="I205" s="32">
        <f t="shared" si="71"/>
        <v>76804.98</v>
      </c>
      <c r="J205" s="34">
        <v>2.34</v>
      </c>
      <c r="K205" s="32">
        <f t="shared" si="72"/>
        <v>179723.65319999997</v>
      </c>
      <c r="L205" s="32">
        <v>10</v>
      </c>
      <c r="M205" s="32">
        <f t="shared" si="73"/>
        <v>17972.365319999997</v>
      </c>
      <c r="N205" s="32"/>
      <c r="O205" s="30"/>
      <c r="P205" s="30"/>
      <c r="Q205" s="30"/>
      <c r="R205" s="32">
        <v>100</v>
      </c>
      <c r="S205" s="32">
        <f t="shared" si="78"/>
        <v>17697</v>
      </c>
      <c r="T205" s="32"/>
      <c r="U205" s="32"/>
      <c r="V205" s="32"/>
      <c r="W205" s="32"/>
      <c r="X205" s="32">
        <f t="shared" si="74"/>
        <v>35669.365319999997</v>
      </c>
      <c r="Y205" s="32">
        <f t="shared" si="75"/>
        <v>215393.01851999998</v>
      </c>
      <c r="Z205" s="34"/>
      <c r="AA205" s="32">
        <f t="shared" si="76"/>
        <v>215393.01851999998</v>
      </c>
      <c r="AB205" s="39">
        <v>1</v>
      </c>
      <c r="AC205" s="40">
        <f t="shared" ref="AC205:AC208" si="79">K205*AB205</f>
        <v>179723.65319999997</v>
      </c>
    </row>
    <row r="206" spans="1:29" s="64" customFormat="1" ht="18.600000000000001" customHeight="1">
      <c r="A206" s="28">
        <v>10</v>
      </c>
      <c r="B206" s="29" t="s">
        <v>82</v>
      </c>
      <c r="C206" s="30" t="s">
        <v>31</v>
      </c>
      <c r="D206" s="31">
        <v>7</v>
      </c>
      <c r="E206" s="32"/>
      <c r="F206" s="30">
        <v>17697</v>
      </c>
      <c r="G206" s="30">
        <v>3.53</v>
      </c>
      <c r="H206" s="38">
        <v>1</v>
      </c>
      <c r="I206" s="32">
        <f t="shared" si="71"/>
        <v>62470.409999999996</v>
      </c>
      <c r="J206" s="34">
        <v>2.34</v>
      </c>
      <c r="K206" s="32">
        <f t="shared" si="72"/>
        <v>146180.75939999998</v>
      </c>
      <c r="L206" s="32">
        <v>10</v>
      </c>
      <c r="M206" s="32">
        <f t="shared" si="73"/>
        <v>14618.075939999999</v>
      </c>
      <c r="N206" s="32"/>
      <c r="O206" s="32"/>
      <c r="P206" s="32"/>
      <c r="Q206" s="32"/>
      <c r="R206" s="32">
        <v>100</v>
      </c>
      <c r="S206" s="32">
        <f t="shared" si="78"/>
        <v>17697</v>
      </c>
      <c r="T206" s="32"/>
      <c r="U206" s="32"/>
      <c r="V206" s="32"/>
      <c r="W206" s="32"/>
      <c r="X206" s="32">
        <f t="shared" si="74"/>
        <v>32315.075939999999</v>
      </c>
      <c r="Y206" s="32">
        <f t="shared" si="75"/>
        <v>178495.83533999999</v>
      </c>
      <c r="Z206" s="34"/>
      <c r="AA206" s="32">
        <f t="shared" si="76"/>
        <v>178495.83533999999</v>
      </c>
      <c r="AB206" s="39">
        <v>1</v>
      </c>
      <c r="AC206" s="40">
        <f t="shared" si="79"/>
        <v>146180.75939999998</v>
      </c>
    </row>
    <row r="207" spans="1:29" s="64" customFormat="1" ht="18.600000000000001" customHeight="1">
      <c r="A207" s="28">
        <v>11</v>
      </c>
      <c r="B207" s="29" t="s">
        <v>82</v>
      </c>
      <c r="C207" s="30" t="s">
        <v>31</v>
      </c>
      <c r="D207" s="31">
        <v>9.9</v>
      </c>
      <c r="E207" s="32"/>
      <c r="F207" s="30">
        <v>17697</v>
      </c>
      <c r="G207" s="34">
        <v>3.53</v>
      </c>
      <c r="H207" s="38">
        <v>1</v>
      </c>
      <c r="I207" s="32">
        <f t="shared" si="71"/>
        <v>62470.409999999996</v>
      </c>
      <c r="J207" s="34">
        <v>2.34</v>
      </c>
      <c r="K207" s="32">
        <f t="shared" si="72"/>
        <v>146180.75939999998</v>
      </c>
      <c r="L207" s="32">
        <v>10</v>
      </c>
      <c r="M207" s="32">
        <f t="shared" si="73"/>
        <v>14618.075939999999</v>
      </c>
      <c r="N207" s="32"/>
      <c r="O207" s="30"/>
      <c r="P207" s="30"/>
      <c r="Q207" s="30"/>
      <c r="R207" s="32">
        <v>100</v>
      </c>
      <c r="S207" s="32">
        <f t="shared" si="78"/>
        <v>17697</v>
      </c>
      <c r="T207" s="32"/>
      <c r="U207" s="32"/>
      <c r="V207" s="32"/>
      <c r="W207" s="32"/>
      <c r="X207" s="32">
        <f t="shared" si="74"/>
        <v>32315.075939999999</v>
      </c>
      <c r="Y207" s="32">
        <f t="shared" si="75"/>
        <v>178495.83533999999</v>
      </c>
      <c r="Z207" s="34"/>
      <c r="AA207" s="32">
        <f t="shared" si="76"/>
        <v>178495.83533999999</v>
      </c>
      <c r="AB207" s="39">
        <v>1</v>
      </c>
      <c r="AC207" s="40">
        <f t="shared" si="79"/>
        <v>146180.75939999998</v>
      </c>
    </row>
    <row r="208" spans="1:29" s="64" customFormat="1" ht="18.600000000000001" customHeight="1">
      <c r="A208" s="28">
        <v>12</v>
      </c>
      <c r="B208" s="29" t="s">
        <v>83</v>
      </c>
      <c r="C208" s="30" t="s">
        <v>30</v>
      </c>
      <c r="D208" s="31">
        <v>23.8</v>
      </c>
      <c r="E208" s="32" t="s">
        <v>18</v>
      </c>
      <c r="F208" s="30">
        <v>17697</v>
      </c>
      <c r="G208" s="30">
        <v>4.46</v>
      </c>
      <c r="H208" s="38">
        <v>1</v>
      </c>
      <c r="I208" s="32">
        <f t="shared" si="71"/>
        <v>78928.62</v>
      </c>
      <c r="J208" s="34">
        <v>2.34</v>
      </c>
      <c r="K208" s="32">
        <f t="shared" si="72"/>
        <v>184692.97079999998</v>
      </c>
      <c r="L208" s="32">
        <v>10</v>
      </c>
      <c r="M208" s="32">
        <f t="shared" si="73"/>
        <v>18469.29708</v>
      </c>
      <c r="N208" s="32"/>
      <c r="O208" s="32"/>
      <c r="P208" s="32"/>
      <c r="Q208" s="32"/>
      <c r="R208" s="32">
        <v>100</v>
      </c>
      <c r="S208" s="32">
        <f t="shared" si="78"/>
        <v>17697</v>
      </c>
      <c r="T208" s="32"/>
      <c r="U208" s="32"/>
      <c r="V208" s="32"/>
      <c r="W208" s="32"/>
      <c r="X208" s="32">
        <f t="shared" si="74"/>
        <v>36166.297080000004</v>
      </c>
      <c r="Y208" s="32">
        <f t="shared" si="75"/>
        <v>220859.26788</v>
      </c>
      <c r="Z208" s="34"/>
      <c r="AA208" s="32">
        <f t="shared" si="76"/>
        <v>220859.26788</v>
      </c>
      <c r="AB208" s="39">
        <v>1</v>
      </c>
      <c r="AC208" s="40">
        <f t="shared" si="79"/>
        <v>184692.97079999998</v>
      </c>
    </row>
    <row r="209" spans="1:29" s="64" customFormat="1" ht="18.600000000000001" customHeight="1">
      <c r="A209" s="28">
        <v>13</v>
      </c>
      <c r="B209" s="29" t="s">
        <v>83</v>
      </c>
      <c r="C209" s="30" t="s">
        <v>30</v>
      </c>
      <c r="D209" s="31">
        <v>23.8</v>
      </c>
      <c r="E209" s="32" t="s">
        <v>18</v>
      </c>
      <c r="F209" s="30">
        <v>17697</v>
      </c>
      <c r="G209" s="30">
        <v>4.46</v>
      </c>
      <c r="H209" s="33">
        <v>0.25</v>
      </c>
      <c r="I209" s="32">
        <f>F209*G209*H209</f>
        <v>19732.154999999999</v>
      </c>
      <c r="J209" s="34">
        <v>2.34</v>
      </c>
      <c r="K209" s="32">
        <f>I209*J209</f>
        <v>46173.242699999995</v>
      </c>
      <c r="L209" s="32">
        <v>10</v>
      </c>
      <c r="M209" s="32">
        <f>K209*L209/100</f>
        <v>4617.3242700000001</v>
      </c>
      <c r="N209" s="32"/>
      <c r="O209" s="30"/>
      <c r="P209" s="30"/>
      <c r="Q209" s="30"/>
      <c r="R209" s="32"/>
      <c r="S209" s="32"/>
      <c r="T209" s="32"/>
      <c r="U209" s="32"/>
      <c r="V209" s="32"/>
      <c r="W209" s="32"/>
      <c r="X209" s="32">
        <f>M209+W209+O209+Q209+S209+U209</f>
        <v>4617.3242700000001</v>
      </c>
      <c r="Y209" s="32">
        <f>K209+X209</f>
        <v>50790.566969999993</v>
      </c>
      <c r="Z209" s="34"/>
      <c r="AA209" s="32">
        <f>Y209</f>
        <v>50790.566969999993</v>
      </c>
      <c r="AB209" s="39"/>
      <c r="AC209" s="40"/>
    </row>
    <row r="210" spans="1:29" s="64" customFormat="1" ht="18.600000000000001" customHeight="1">
      <c r="A210" s="28">
        <v>14</v>
      </c>
      <c r="B210" s="29" t="s">
        <v>83</v>
      </c>
      <c r="C210" s="30" t="s">
        <v>31</v>
      </c>
      <c r="D210" s="31">
        <v>7</v>
      </c>
      <c r="E210" s="32"/>
      <c r="F210" s="30">
        <v>17697</v>
      </c>
      <c r="G210" s="30">
        <v>3.53</v>
      </c>
      <c r="H210" s="33">
        <v>0.75</v>
      </c>
      <c r="I210" s="32">
        <f t="shared" si="71"/>
        <v>46852.807499999995</v>
      </c>
      <c r="J210" s="34">
        <v>2.34</v>
      </c>
      <c r="K210" s="32">
        <f t="shared" si="72"/>
        <v>109635.56954999999</v>
      </c>
      <c r="L210" s="32">
        <v>10</v>
      </c>
      <c r="M210" s="32">
        <f t="shared" si="73"/>
        <v>10963.556955</v>
      </c>
      <c r="N210" s="32"/>
      <c r="O210" s="30"/>
      <c r="P210" s="30"/>
      <c r="Q210" s="30"/>
      <c r="R210" s="32">
        <v>100</v>
      </c>
      <c r="S210" s="32">
        <f t="shared" si="78"/>
        <v>13272.75</v>
      </c>
      <c r="T210" s="32"/>
      <c r="U210" s="32"/>
      <c r="V210" s="32"/>
      <c r="W210" s="32"/>
      <c r="X210" s="32">
        <f t="shared" si="74"/>
        <v>24236.306955</v>
      </c>
      <c r="Y210" s="32">
        <f t="shared" si="75"/>
        <v>133871.87650499999</v>
      </c>
      <c r="Z210" s="34"/>
      <c r="AA210" s="32">
        <f t="shared" si="76"/>
        <v>133871.87650499999</v>
      </c>
      <c r="AB210" s="39">
        <v>1</v>
      </c>
      <c r="AC210" s="40">
        <f>F210*G210*J210</f>
        <v>146180.75939999998</v>
      </c>
    </row>
    <row r="211" spans="1:29" s="64" customFormat="1" ht="18.600000000000001" customHeight="1">
      <c r="A211" s="28">
        <v>15</v>
      </c>
      <c r="B211" s="29" t="s">
        <v>84</v>
      </c>
      <c r="C211" s="30" t="s">
        <v>31</v>
      </c>
      <c r="D211" s="31">
        <v>3.4</v>
      </c>
      <c r="E211" s="32"/>
      <c r="F211" s="30">
        <v>17697</v>
      </c>
      <c r="G211" s="34">
        <v>3.45</v>
      </c>
      <c r="H211" s="38">
        <v>1</v>
      </c>
      <c r="I211" s="32">
        <f t="shared" si="71"/>
        <v>61054.65</v>
      </c>
      <c r="J211" s="34">
        <v>2.34</v>
      </c>
      <c r="K211" s="32">
        <f t="shared" si="72"/>
        <v>142867.88099999999</v>
      </c>
      <c r="L211" s="32">
        <v>10</v>
      </c>
      <c r="M211" s="32">
        <f t="shared" si="73"/>
        <v>14286.7881</v>
      </c>
      <c r="N211" s="32"/>
      <c r="O211" s="32"/>
      <c r="P211" s="32"/>
      <c r="Q211" s="32"/>
      <c r="R211" s="32">
        <v>100</v>
      </c>
      <c r="S211" s="32">
        <f t="shared" si="78"/>
        <v>17697</v>
      </c>
      <c r="T211" s="32"/>
      <c r="U211" s="32"/>
      <c r="V211" s="32"/>
      <c r="W211" s="32"/>
      <c r="X211" s="32">
        <f t="shared" si="74"/>
        <v>31983.788099999998</v>
      </c>
      <c r="Y211" s="32">
        <f t="shared" si="75"/>
        <v>174851.6691</v>
      </c>
      <c r="Z211" s="34"/>
      <c r="AA211" s="32">
        <f t="shared" si="76"/>
        <v>174851.6691</v>
      </c>
      <c r="AB211" s="39">
        <v>1</v>
      </c>
      <c r="AC211" s="40">
        <f t="shared" ref="AC211:AC212" si="80">K211*AB211</f>
        <v>142867.88099999999</v>
      </c>
    </row>
    <row r="212" spans="1:29" s="64" customFormat="1" ht="18.600000000000001" customHeight="1">
      <c r="A212" s="28">
        <v>16</v>
      </c>
      <c r="B212" s="29" t="s">
        <v>84</v>
      </c>
      <c r="C212" s="78" t="s">
        <v>31</v>
      </c>
      <c r="D212" s="134">
        <v>2.4</v>
      </c>
      <c r="E212" s="77"/>
      <c r="F212" s="78">
        <v>17697</v>
      </c>
      <c r="G212" s="78">
        <v>3.41</v>
      </c>
      <c r="H212" s="38">
        <v>1</v>
      </c>
      <c r="I212" s="32">
        <f t="shared" si="71"/>
        <v>60346.770000000004</v>
      </c>
      <c r="J212" s="34">
        <v>2.34</v>
      </c>
      <c r="K212" s="32">
        <f t="shared" si="72"/>
        <v>141211.4418</v>
      </c>
      <c r="L212" s="32">
        <v>10</v>
      </c>
      <c r="M212" s="32">
        <f t="shared" si="73"/>
        <v>14121.144180000001</v>
      </c>
      <c r="N212" s="32"/>
      <c r="O212" s="30"/>
      <c r="P212" s="30"/>
      <c r="Q212" s="30"/>
      <c r="R212" s="32">
        <v>100</v>
      </c>
      <c r="S212" s="32">
        <f t="shared" si="78"/>
        <v>17697</v>
      </c>
      <c r="T212" s="32"/>
      <c r="U212" s="32"/>
      <c r="V212" s="32"/>
      <c r="W212" s="32"/>
      <c r="X212" s="32">
        <f t="shared" si="74"/>
        <v>31818.144180000003</v>
      </c>
      <c r="Y212" s="32">
        <f t="shared" si="75"/>
        <v>173029.58598</v>
      </c>
      <c r="Z212" s="34"/>
      <c r="AA212" s="32">
        <f t="shared" si="76"/>
        <v>173029.58598</v>
      </c>
      <c r="AB212" s="39">
        <v>1</v>
      </c>
      <c r="AC212" s="40">
        <f t="shared" si="80"/>
        <v>141211.4418</v>
      </c>
    </row>
    <row r="213" spans="1:29" s="64" customFormat="1" ht="18.600000000000001" customHeight="1">
      <c r="A213" s="28">
        <v>17</v>
      </c>
      <c r="B213" s="29" t="s">
        <v>85</v>
      </c>
      <c r="C213" s="30" t="s">
        <v>30</v>
      </c>
      <c r="D213" s="31" t="s">
        <v>20</v>
      </c>
      <c r="E213" s="32" t="s">
        <v>18</v>
      </c>
      <c r="F213" s="30">
        <v>17697</v>
      </c>
      <c r="G213" s="34">
        <v>4.53</v>
      </c>
      <c r="H213" s="38">
        <v>1</v>
      </c>
      <c r="I213" s="32">
        <f t="shared" si="71"/>
        <v>80167.41</v>
      </c>
      <c r="J213" s="34">
        <v>2.34</v>
      </c>
      <c r="K213" s="32">
        <f t="shared" si="72"/>
        <v>187591.73939999999</v>
      </c>
      <c r="L213" s="32">
        <v>10</v>
      </c>
      <c r="M213" s="32">
        <f t="shared" si="73"/>
        <v>18759.173939999997</v>
      </c>
      <c r="N213" s="32"/>
      <c r="O213" s="30"/>
      <c r="P213" s="30"/>
      <c r="Q213" s="30"/>
      <c r="R213" s="32">
        <v>100</v>
      </c>
      <c r="S213" s="32">
        <f t="shared" si="78"/>
        <v>17697</v>
      </c>
      <c r="T213" s="32"/>
      <c r="U213" s="32"/>
      <c r="V213" s="32"/>
      <c r="W213" s="32"/>
      <c r="X213" s="32">
        <f t="shared" si="74"/>
        <v>36456.173939999993</v>
      </c>
      <c r="Y213" s="32">
        <f t="shared" si="75"/>
        <v>224047.91333999997</v>
      </c>
      <c r="Z213" s="34"/>
      <c r="AA213" s="32">
        <f t="shared" si="76"/>
        <v>224047.91333999997</v>
      </c>
      <c r="AB213" s="39">
        <v>1</v>
      </c>
      <c r="AC213" s="40">
        <f t="shared" ref="AC213:AC216" si="81">K213*AB213</f>
        <v>187591.73939999999</v>
      </c>
    </row>
    <row r="214" spans="1:29" s="64" customFormat="1" ht="18.600000000000001" customHeight="1">
      <c r="A214" s="28">
        <v>18</v>
      </c>
      <c r="B214" s="29" t="s">
        <v>85</v>
      </c>
      <c r="C214" s="30" t="s">
        <v>31</v>
      </c>
      <c r="D214" s="31">
        <v>2.7</v>
      </c>
      <c r="E214" s="32"/>
      <c r="F214" s="30">
        <v>17697</v>
      </c>
      <c r="G214" s="34">
        <v>3.41</v>
      </c>
      <c r="H214" s="38">
        <v>1</v>
      </c>
      <c r="I214" s="32">
        <f>F214*G214*H214</f>
        <v>60346.770000000004</v>
      </c>
      <c r="J214" s="34">
        <v>2.34</v>
      </c>
      <c r="K214" s="32">
        <f>I214*J214</f>
        <v>141211.4418</v>
      </c>
      <c r="L214" s="32">
        <v>10</v>
      </c>
      <c r="M214" s="32">
        <f>K214*L214/100</f>
        <v>14121.144180000001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>
        <f>M214+W214+O214+Q214+S214+U214</f>
        <v>14121.144180000001</v>
      </c>
      <c r="Y214" s="32">
        <f>K214+X214</f>
        <v>155332.58598</v>
      </c>
      <c r="Z214" s="34"/>
      <c r="AA214" s="32">
        <f>Y214</f>
        <v>155332.58598</v>
      </c>
      <c r="AB214" s="39">
        <v>1</v>
      </c>
      <c r="AC214" s="40">
        <f t="shared" si="81"/>
        <v>141211.4418</v>
      </c>
    </row>
    <row r="215" spans="1:29" s="64" customFormat="1" ht="18.600000000000001" customHeight="1">
      <c r="A215" s="28">
        <v>19</v>
      </c>
      <c r="B215" s="29" t="s">
        <v>86</v>
      </c>
      <c r="C215" s="30" t="s">
        <v>31</v>
      </c>
      <c r="D215" s="31">
        <v>7</v>
      </c>
      <c r="E215" s="32"/>
      <c r="F215" s="30">
        <v>17697</v>
      </c>
      <c r="G215" s="30">
        <v>3.53</v>
      </c>
      <c r="H215" s="38">
        <v>1</v>
      </c>
      <c r="I215" s="32">
        <f t="shared" si="71"/>
        <v>62470.409999999996</v>
      </c>
      <c r="J215" s="34">
        <v>2.34</v>
      </c>
      <c r="K215" s="32">
        <f t="shared" si="72"/>
        <v>146180.75939999998</v>
      </c>
      <c r="L215" s="32">
        <v>10</v>
      </c>
      <c r="M215" s="32">
        <f t="shared" si="73"/>
        <v>14618.075939999999</v>
      </c>
      <c r="N215" s="32"/>
      <c r="O215" s="32"/>
      <c r="P215" s="32"/>
      <c r="Q215" s="32"/>
      <c r="R215" s="32">
        <v>100</v>
      </c>
      <c r="S215" s="32">
        <f t="shared" si="78"/>
        <v>17697</v>
      </c>
      <c r="T215" s="32"/>
      <c r="U215" s="32"/>
      <c r="V215" s="32"/>
      <c r="W215" s="32"/>
      <c r="X215" s="32">
        <f t="shared" si="74"/>
        <v>32315.075939999999</v>
      </c>
      <c r="Y215" s="32">
        <f t="shared" si="75"/>
        <v>178495.83533999999</v>
      </c>
      <c r="Z215" s="34"/>
      <c r="AA215" s="32">
        <f t="shared" si="76"/>
        <v>178495.83533999999</v>
      </c>
      <c r="AB215" s="39">
        <v>1</v>
      </c>
      <c r="AC215" s="40">
        <f t="shared" si="81"/>
        <v>146180.75939999998</v>
      </c>
    </row>
    <row r="216" spans="1:29" s="64" customFormat="1" ht="18.600000000000001" customHeight="1">
      <c r="A216" s="28">
        <v>20</v>
      </c>
      <c r="B216" s="29" t="s">
        <v>86</v>
      </c>
      <c r="C216" s="30" t="s">
        <v>31</v>
      </c>
      <c r="D216" s="31">
        <v>9.5</v>
      </c>
      <c r="E216" s="32"/>
      <c r="F216" s="30">
        <v>17697</v>
      </c>
      <c r="G216" s="30">
        <v>3.53</v>
      </c>
      <c r="H216" s="38">
        <v>1</v>
      </c>
      <c r="I216" s="32">
        <f t="shared" si="71"/>
        <v>62470.409999999996</v>
      </c>
      <c r="J216" s="34">
        <v>2.34</v>
      </c>
      <c r="K216" s="32">
        <f t="shared" si="72"/>
        <v>146180.75939999998</v>
      </c>
      <c r="L216" s="32">
        <v>10</v>
      </c>
      <c r="M216" s="32">
        <f t="shared" si="73"/>
        <v>14618.075939999999</v>
      </c>
      <c r="N216" s="32"/>
      <c r="O216" s="32"/>
      <c r="P216" s="32"/>
      <c r="Q216" s="32"/>
      <c r="R216" s="32">
        <v>100</v>
      </c>
      <c r="S216" s="32">
        <f t="shared" si="78"/>
        <v>17697</v>
      </c>
      <c r="T216" s="32"/>
      <c r="U216" s="32"/>
      <c r="V216" s="32"/>
      <c r="W216" s="32"/>
      <c r="X216" s="32">
        <f>M216+W216+O216+Q216+S216+U216</f>
        <v>32315.075939999999</v>
      </c>
      <c r="Y216" s="32">
        <f t="shared" si="75"/>
        <v>178495.83533999999</v>
      </c>
      <c r="Z216" s="34"/>
      <c r="AA216" s="32">
        <f t="shared" si="76"/>
        <v>178495.83533999999</v>
      </c>
      <c r="AB216" s="39">
        <v>1</v>
      </c>
      <c r="AC216" s="40">
        <f t="shared" si="81"/>
        <v>146180.75939999998</v>
      </c>
    </row>
    <row r="217" spans="1:29" s="26" customFormat="1" ht="18.600000000000001" customHeight="1">
      <c r="A217" s="28">
        <v>21</v>
      </c>
      <c r="B217" s="29" t="s">
        <v>475</v>
      </c>
      <c r="C217" s="30" t="s">
        <v>27</v>
      </c>
      <c r="D217" s="31">
        <v>9.1</v>
      </c>
      <c r="E217" s="32" t="s">
        <v>28</v>
      </c>
      <c r="F217" s="30">
        <v>17697</v>
      </c>
      <c r="G217" s="30">
        <v>3.98</v>
      </c>
      <c r="H217" s="38">
        <v>1</v>
      </c>
      <c r="I217" s="32">
        <f t="shared" si="71"/>
        <v>70434.06</v>
      </c>
      <c r="J217" s="34">
        <v>2.34</v>
      </c>
      <c r="K217" s="32">
        <f t="shared" si="72"/>
        <v>164815.70039999997</v>
      </c>
      <c r="L217" s="32">
        <v>10</v>
      </c>
      <c r="M217" s="32">
        <f t="shared" si="73"/>
        <v>16481.570039999999</v>
      </c>
      <c r="N217" s="32"/>
      <c r="O217" s="30"/>
      <c r="P217" s="30"/>
      <c r="Q217" s="30"/>
      <c r="R217" s="30"/>
      <c r="S217" s="32"/>
      <c r="T217" s="30"/>
      <c r="U217" s="30"/>
      <c r="V217" s="30"/>
      <c r="W217" s="30"/>
      <c r="X217" s="32">
        <f t="shared" si="74"/>
        <v>16481.570039999999</v>
      </c>
      <c r="Y217" s="32">
        <f t="shared" si="75"/>
        <v>181297.27043999996</v>
      </c>
      <c r="Z217" s="34"/>
      <c r="AA217" s="32">
        <f t="shared" si="76"/>
        <v>181297.27043999996</v>
      </c>
      <c r="AB217" s="39">
        <v>1</v>
      </c>
      <c r="AC217" s="40">
        <f>K217*AB217</f>
        <v>164815.70039999997</v>
      </c>
    </row>
    <row r="218" spans="1:29" s="64" customFormat="1" ht="18.600000000000001" customHeight="1">
      <c r="A218" s="28">
        <v>22</v>
      </c>
      <c r="B218" s="29" t="s">
        <v>70</v>
      </c>
      <c r="C218" s="30" t="s">
        <v>31</v>
      </c>
      <c r="D218" s="31" t="s">
        <v>20</v>
      </c>
      <c r="E218" s="32"/>
      <c r="F218" s="30">
        <v>17697</v>
      </c>
      <c r="G218" s="34">
        <v>3.73</v>
      </c>
      <c r="H218" s="31">
        <v>1</v>
      </c>
      <c r="I218" s="32">
        <f t="shared" si="71"/>
        <v>66009.81</v>
      </c>
      <c r="J218" s="34">
        <v>2.34</v>
      </c>
      <c r="K218" s="32">
        <f t="shared" si="72"/>
        <v>154462.95539999998</v>
      </c>
      <c r="L218" s="32">
        <v>10</v>
      </c>
      <c r="M218" s="32">
        <f t="shared" si="73"/>
        <v>15446.295539999997</v>
      </c>
      <c r="N218" s="32"/>
      <c r="O218" s="30"/>
      <c r="P218" s="30"/>
      <c r="Q218" s="30"/>
      <c r="R218" s="32">
        <v>100</v>
      </c>
      <c r="S218" s="32">
        <f t="shared" ref="S218:S229" si="82">F218*H218*R218/100</f>
        <v>17697</v>
      </c>
      <c r="T218" s="32"/>
      <c r="U218" s="32"/>
      <c r="V218" s="32"/>
      <c r="W218" s="32"/>
      <c r="X218" s="32">
        <f t="shared" si="74"/>
        <v>33143.295539999999</v>
      </c>
      <c r="Y218" s="32">
        <f t="shared" si="75"/>
        <v>187606.25093999997</v>
      </c>
      <c r="Z218" s="34"/>
      <c r="AA218" s="32">
        <f t="shared" si="76"/>
        <v>187606.25093999997</v>
      </c>
      <c r="AB218" s="39">
        <v>1</v>
      </c>
      <c r="AC218" s="40">
        <f t="shared" ref="AC218:AC229" si="83">K218*AB218</f>
        <v>154462.95539999998</v>
      </c>
    </row>
    <row r="219" spans="1:29" s="64" customFormat="1" ht="18.600000000000001" customHeight="1">
      <c r="A219" s="28">
        <v>23</v>
      </c>
      <c r="B219" s="29" t="s">
        <v>70</v>
      </c>
      <c r="C219" s="30" t="s">
        <v>30</v>
      </c>
      <c r="D219" s="31" t="s">
        <v>20</v>
      </c>
      <c r="E219" s="32" t="s">
        <v>18</v>
      </c>
      <c r="F219" s="30">
        <v>17697</v>
      </c>
      <c r="G219" s="30">
        <v>4.53</v>
      </c>
      <c r="H219" s="31">
        <v>1</v>
      </c>
      <c r="I219" s="32">
        <f t="shared" si="71"/>
        <v>80167.41</v>
      </c>
      <c r="J219" s="34">
        <v>2.34</v>
      </c>
      <c r="K219" s="32">
        <f t="shared" si="72"/>
        <v>187591.73939999999</v>
      </c>
      <c r="L219" s="32">
        <v>10</v>
      </c>
      <c r="M219" s="32">
        <f t="shared" si="73"/>
        <v>18759.173939999997</v>
      </c>
      <c r="N219" s="32"/>
      <c r="O219" s="32"/>
      <c r="P219" s="32"/>
      <c r="Q219" s="32"/>
      <c r="R219" s="32">
        <v>100</v>
      </c>
      <c r="S219" s="32">
        <f t="shared" si="82"/>
        <v>17697</v>
      </c>
      <c r="T219" s="32"/>
      <c r="U219" s="32"/>
      <c r="V219" s="32"/>
      <c r="W219" s="32"/>
      <c r="X219" s="32">
        <f t="shared" si="74"/>
        <v>36456.173939999993</v>
      </c>
      <c r="Y219" s="32">
        <f t="shared" si="75"/>
        <v>224047.91333999997</v>
      </c>
      <c r="Z219" s="34"/>
      <c r="AA219" s="32">
        <f t="shared" si="76"/>
        <v>224047.91333999997</v>
      </c>
      <c r="AB219" s="39">
        <v>1</v>
      </c>
      <c r="AC219" s="40">
        <f t="shared" si="83"/>
        <v>187591.73939999999</v>
      </c>
    </row>
    <row r="220" spans="1:29" s="64" customFormat="1" ht="18.600000000000001" customHeight="1">
      <c r="A220" s="28">
        <v>24</v>
      </c>
      <c r="B220" s="29" t="s">
        <v>71</v>
      </c>
      <c r="C220" s="30" t="s">
        <v>31</v>
      </c>
      <c r="D220" s="31" t="s">
        <v>20</v>
      </c>
      <c r="E220" s="32"/>
      <c r="F220" s="30">
        <v>17697</v>
      </c>
      <c r="G220" s="30">
        <v>3.73</v>
      </c>
      <c r="H220" s="31">
        <v>1</v>
      </c>
      <c r="I220" s="32">
        <f t="shared" si="71"/>
        <v>66009.81</v>
      </c>
      <c r="J220" s="34">
        <v>2.34</v>
      </c>
      <c r="K220" s="32">
        <f t="shared" si="72"/>
        <v>154462.95539999998</v>
      </c>
      <c r="L220" s="32">
        <v>10</v>
      </c>
      <c r="M220" s="32">
        <f t="shared" si="73"/>
        <v>15446.295539999997</v>
      </c>
      <c r="N220" s="32"/>
      <c r="O220" s="32"/>
      <c r="P220" s="35"/>
      <c r="Q220" s="32"/>
      <c r="R220" s="32">
        <v>100</v>
      </c>
      <c r="S220" s="32">
        <f t="shared" si="82"/>
        <v>17697</v>
      </c>
      <c r="T220" s="32"/>
      <c r="U220" s="32"/>
      <c r="V220" s="32"/>
      <c r="W220" s="32"/>
      <c r="X220" s="32">
        <f t="shared" si="74"/>
        <v>33143.295539999999</v>
      </c>
      <c r="Y220" s="32">
        <f t="shared" si="75"/>
        <v>187606.25093999997</v>
      </c>
      <c r="Z220" s="34"/>
      <c r="AA220" s="32">
        <f t="shared" si="76"/>
        <v>187606.25093999997</v>
      </c>
      <c r="AB220" s="39">
        <v>1</v>
      </c>
      <c r="AC220" s="40">
        <f t="shared" si="83"/>
        <v>154462.95539999998</v>
      </c>
    </row>
    <row r="221" spans="1:29" s="64" customFormat="1" ht="18.600000000000001" customHeight="1">
      <c r="A221" s="28">
        <v>25</v>
      </c>
      <c r="B221" s="29" t="s">
        <v>71</v>
      </c>
      <c r="C221" s="30" t="s">
        <v>31</v>
      </c>
      <c r="D221" s="31">
        <v>7</v>
      </c>
      <c r="E221" s="32"/>
      <c r="F221" s="30">
        <v>17697</v>
      </c>
      <c r="G221" s="30">
        <v>3.53</v>
      </c>
      <c r="H221" s="31">
        <v>1</v>
      </c>
      <c r="I221" s="32">
        <f t="shared" si="71"/>
        <v>62470.409999999996</v>
      </c>
      <c r="J221" s="34">
        <v>2.34</v>
      </c>
      <c r="K221" s="32">
        <f t="shared" si="72"/>
        <v>146180.75939999998</v>
      </c>
      <c r="L221" s="32">
        <v>10</v>
      </c>
      <c r="M221" s="32">
        <f t="shared" si="73"/>
        <v>14618.075939999999</v>
      </c>
      <c r="N221" s="32"/>
      <c r="O221" s="30"/>
      <c r="P221" s="30"/>
      <c r="Q221" s="30"/>
      <c r="R221" s="32">
        <v>100</v>
      </c>
      <c r="S221" s="32">
        <f t="shared" si="82"/>
        <v>17697</v>
      </c>
      <c r="T221" s="32"/>
      <c r="U221" s="32"/>
      <c r="V221" s="32"/>
      <c r="W221" s="32"/>
      <c r="X221" s="32">
        <f t="shared" si="74"/>
        <v>32315.075939999999</v>
      </c>
      <c r="Y221" s="32">
        <f t="shared" si="75"/>
        <v>178495.83533999999</v>
      </c>
      <c r="Z221" s="34"/>
      <c r="AA221" s="32">
        <f t="shared" si="76"/>
        <v>178495.83533999999</v>
      </c>
      <c r="AB221" s="39">
        <v>1</v>
      </c>
      <c r="AC221" s="40">
        <f t="shared" si="83"/>
        <v>146180.75939999998</v>
      </c>
    </row>
    <row r="222" spans="1:29" s="64" customFormat="1" ht="18.600000000000001" customHeight="1">
      <c r="A222" s="28">
        <v>26</v>
      </c>
      <c r="B222" s="29" t="s">
        <v>72</v>
      </c>
      <c r="C222" s="30" t="s">
        <v>29</v>
      </c>
      <c r="D222" s="31" t="s">
        <v>20</v>
      </c>
      <c r="E222" s="32" t="s">
        <v>46</v>
      </c>
      <c r="F222" s="30">
        <v>17697</v>
      </c>
      <c r="G222" s="30">
        <v>4.41</v>
      </c>
      <c r="H222" s="31">
        <v>1</v>
      </c>
      <c r="I222" s="32">
        <f t="shared" si="71"/>
        <v>78043.77</v>
      </c>
      <c r="J222" s="34">
        <v>2.34</v>
      </c>
      <c r="K222" s="32">
        <f t="shared" si="72"/>
        <v>182622.42180000001</v>
      </c>
      <c r="L222" s="32">
        <v>10</v>
      </c>
      <c r="M222" s="32">
        <f t="shared" si="73"/>
        <v>18262.242180000001</v>
      </c>
      <c r="N222" s="32"/>
      <c r="O222" s="30"/>
      <c r="P222" s="30"/>
      <c r="Q222" s="30"/>
      <c r="R222" s="32">
        <v>100</v>
      </c>
      <c r="S222" s="32">
        <f t="shared" si="82"/>
        <v>17697</v>
      </c>
      <c r="T222" s="32"/>
      <c r="U222" s="32"/>
      <c r="V222" s="32"/>
      <c r="W222" s="32"/>
      <c r="X222" s="32">
        <f t="shared" si="74"/>
        <v>35959.242180000001</v>
      </c>
      <c r="Y222" s="32">
        <f t="shared" si="75"/>
        <v>218581.66398000001</v>
      </c>
      <c r="Z222" s="34"/>
      <c r="AA222" s="32">
        <f t="shared" si="76"/>
        <v>218581.66398000001</v>
      </c>
      <c r="AB222" s="39">
        <v>1</v>
      </c>
      <c r="AC222" s="40">
        <f t="shared" si="83"/>
        <v>182622.42180000001</v>
      </c>
    </row>
    <row r="223" spans="1:29" s="64" customFormat="1" ht="18.600000000000001" customHeight="1">
      <c r="A223" s="28">
        <v>27</v>
      </c>
      <c r="B223" s="29" t="s">
        <v>72</v>
      </c>
      <c r="C223" s="30" t="s">
        <v>27</v>
      </c>
      <c r="D223" s="31">
        <v>5.8</v>
      </c>
      <c r="E223" s="32" t="s">
        <v>486</v>
      </c>
      <c r="F223" s="30">
        <v>17697</v>
      </c>
      <c r="G223" s="34">
        <v>3.92</v>
      </c>
      <c r="H223" s="31">
        <v>1</v>
      </c>
      <c r="I223" s="32">
        <f t="shared" si="71"/>
        <v>69372.240000000005</v>
      </c>
      <c r="J223" s="34">
        <v>2.34</v>
      </c>
      <c r="K223" s="32">
        <f t="shared" si="72"/>
        <v>162331.0416</v>
      </c>
      <c r="L223" s="32">
        <v>10</v>
      </c>
      <c r="M223" s="32">
        <f t="shared" si="73"/>
        <v>16233.104159999999</v>
      </c>
      <c r="N223" s="32"/>
      <c r="O223" s="30"/>
      <c r="P223" s="30"/>
      <c r="Q223" s="30"/>
      <c r="R223" s="32">
        <v>100</v>
      </c>
      <c r="S223" s="32">
        <f t="shared" si="82"/>
        <v>17697</v>
      </c>
      <c r="T223" s="32"/>
      <c r="U223" s="32"/>
      <c r="V223" s="32"/>
      <c r="W223" s="32"/>
      <c r="X223" s="32">
        <f t="shared" si="74"/>
        <v>33930.104160000003</v>
      </c>
      <c r="Y223" s="32">
        <f t="shared" si="75"/>
        <v>196261.14575999998</v>
      </c>
      <c r="Z223" s="34"/>
      <c r="AA223" s="32">
        <f t="shared" si="76"/>
        <v>196261.14575999998</v>
      </c>
      <c r="AB223" s="39">
        <v>1</v>
      </c>
      <c r="AC223" s="40">
        <f t="shared" si="83"/>
        <v>162331.0416</v>
      </c>
    </row>
    <row r="224" spans="1:29" s="64" customFormat="1" ht="18.600000000000001" customHeight="1">
      <c r="A224" s="28">
        <v>28</v>
      </c>
      <c r="B224" s="29" t="s">
        <v>73</v>
      </c>
      <c r="C224" s="30" t="s">
        <v>31</v>
      </c>
      <c r="D224" s="31">
        <v>5.3</v>
      </c>
      <c r="E224" s="30"/>
      <c r="F224" s="30">
        <v>17697</v>
      </c>
      <c r="G224" s="34">
        <v>3.49</v>
      </c>
      <c r="H224" s="31">
        <v>1</v>
      </c>
      <c r="I224" s="32">
        <f t="shared" si="71"/>
        <v>61762.530000000006</v>
      </c>
      <c r="J224" s="34">
        <v>2.34</v>
      </c>
      <c r="K224" s="32">
        <f t="shared" si="72"/>
        <v>144524.32020000002</v>
      </c>
      <c r="L224" s="32">
        <v>10</v>
      </c>
      <c r="M224" s="32">
        <f t="shared" si="73"/>
        <v>14452.43202</v>
      </c>
      <c r="N224" s="32"/>
      <c r="O224" s="30"/>
      <c r="P224" s="30"/>
      <c r="Q224" s="30"/>
      <c r="R224" s="32">
        <v>100</v>
      </c>
      <c r="S224" s="32">
        <f t="shared" si="82"/>
        <v>17697</v>
      </c>
      <c r="T224" s="32"/>
      <c r="U224" s="32"/>
      <c r="V224" s="32"/>
      <c r="W224" s="32"/>
      <c r="X224" s="32">
        <f t="shared" si="74"/>
        <v>32149.43202</v>
      </c>
      <c r="Y224" s="32">
        <f t="shared" si="75"/>
        <v>176673.75222000002</v>
      </c>
      <c r="Z224" s="34"/>
      <c r="AA224" s="32">
        <f t="shared" si="76"/>
        <v>176673.75222000002</v>
      </c>
      <c r="AB224" s="39">
        <v>1</v>
      </c>
      <c r="AC224" s="40">
        <f t="shared" si="83"/>
        <v>144524.32020000002</v>
      </c>
    </row>
    <row r="225" spans="1:29" s="64" customFormat="1" ht="18.600000000000001" customHeight="1">
      <c r="A225" s="28">
        <v>29</v>
      </c>
      <c r="B225" s="29" t="s">
        <v>73</v>
      </c>
      <c r="C225" s="30" t="s">
        <v>30</v>
      </c>
      <c r="D225" s="31">
        <v>21.4</v>
      </c>
      <c r="E225" s="30" t="s">
        <v>18</v>
      </c>
      <c r="F225" s="30">
        <v>17697</v>
      </c>
      <c r="G225" s="34">
        <v>4.46</v>
      </c>
      <c r="H225" s="31">
        <v>1</v>
      </c>
      <c r="I225" s="32">
        <f t="shared" si="71"/>
        <v>78928.62</v>
      </c>
      <c r="J225" s="34">
        <v>2.34</v>
      </c>
      <c r="K225" s="32">
        <f>I225*J225</f>
        <v>184692.97079999998</v>
      </c>
      <c r="L225" s="32">
        <v>10</v>
      </c>
      <c r="M225" s="32">
        <f t="shared" si="73"/>
        <v>18469.29708</v>
      </c>
      <c r="N225" s="32"/>
      <c r="O225" s="32"/>
      <c r="P225" s="32"/>
      <c r="Q225" s="32"/>
      <c r="R225" s="32">
        <v>100</v>
      </c>
      <c r="S225" s="32">
        <f t="shared" si="82"/>
        <v>17697</v>
      </c>
      <c r="T225" s="32"/>
      <c r="U225" s="32"/>
      <c r="V225" s="32"/>
      <c r="W225" s="32"/>
      <c r="X225" s="32">
        <f t="shared" si="74"/>
        <v>36166.297080000004</v>
      </c>
      <c r="Y225" s="32">
        <f t="shared" si="75"/>
        <v>220859.26788</v>
      </c>
      <c r="Z225" s="34"/>
      <c r="AA225" s="32">
        <f t="shared" si="76"/>
        <v>220859.26788</v>
      </c>
      <c r="AB225" s="39">
        <v>1</v>
      </c>
      <c r="AC225" s="40">
        <f t="shared" si="83"/>
        <v>184692.97079999998</v>
      </c>
    </row>
    <row r="226" spans="1:29" s="64" customFormat="1" ht="18.600000000000001" customHeight="1">
      <c r="A226" s="28">
        <v>30</v>
      </c>
      <c r="B226" s="29" t="s">
        <v>74</v>
      </c>
      <c r="C226" s="30" t="s">
        <v>31</v>
      </c>
      <c r="D226" s="31">
        <v>7</v>
      </c>
      <c r="E226" s="32"/>
      <c r="F226" s="30">
        <v>17697</v>
      </c>
      <c r="G226" s="30">
        <v>3.53</v>
      </c>
      <c r="H226" s="31">
        <v>1</v>
      </c>
      <c r="I226" s="32">
        <f t="shared" si="71"/>
        <v>62470.409999999996</v>
      </c>
      <c r="J226" s="34">
        <v>2.34</v>
      </c>
      <c r="K226" s="32">
        <f t="shared" si="72"/>
        <v>146180.75939999998</v>
      </c>
      <c r="L226" s="32">
        <v>10</v>
      </c>
      <c r="M226" s="32">
        <f t="shared" si="73"/>
        <v>14618.075939999999</v>
      </c>
      <c r="N226" s="32"/>
      <c r="O226" s="32"/>
      <c r="P226" s="32"/>
      <c r="Q226" s="32"/>
      <c r="R226" s="32">
        <v>100</v>
      </c>
      <c r="S226" s="32">
        <f t="shared" si="82"/>
        <v>17697</v>
      </c>
      <c r="T226" s="32"/>
      <c r="U226" s="32"/>
      <c r="V226" s="32"/>
      <c r="W226" s="32"/>
      <c r="X226" s="32">
        <f t="shared" si="74"/>
        <v>32315.075939999999</v>
      </c>
      <c r="Y226" s="32">
        <f t="shared" si="75"/>
        <v>178495.83533999999</v>
      </c>
      <c r="Z226" s="34"/>
      <c r="AA226" s="32">
        <f t="shared" si="76"/>
        <v>178495.83533999999</v>
      </c>
      <c r="AB226" s="39">
        <v>1</v>
      </c>
      <c r="AC226" s="40">
        <f t="shared" si="83"/>
        <v>146180.75939999998</v>
      </c>
    </row>
    <row r="227" spans="1:29" s="64" customFormat="1" ht="18.600000000000001" customHeight="1">
      <c r="A227" s="28">
        <v>31</v>
      </c>
      <c r="B227" s="29" t="s">
        <v>74</v>
      </c>
      <c r="C227" s="30" t="s">
        <v>30</v>
      </c>
      <c r="D227" s="31" t="s">
        <v>20</v>
      </c>
      <c r="E227" s="30" t="s">
        <v>18</v>
      </c>
      <c r="F227" s="30">
        <v>17697</v>
      </c>
      <c r="G227" s="34">
        <v>4.53</v>
      </c>
      <c r="H227" s="31">
        <v>1</v>
      </c>
      <c r="I227" s="32">
        <f t="shared" si="71"/>
        <v>80167.41</v>
      </c>
      <c r="J227" s="34">
        <v>2.34</v>
      </c>
      <c r="K227" s="32">
        <f t="shared" si="72"/>
        <v>187591.73939999999</v>
      </c>
      <c r="L227" s="32">
        <v>10</v>
      </c>
      <c r="M227" s="32">
        <f t="shared" si="73"/>
        <v>18759.173939999997</v>
      </c>
      <c r="N227" s="32"/>
      <c r="O227" s="30"/>
      <c r="P227" s="30"/>
      <c r="Q227" s="30"/>
      <c r="R227" s="32">
        <v>100</v>
      </c>
      <c r="S227" s="32">
        <f t="shared" si="82"/>
        <v>17697</v>
      </c>
      <c r="T227" s="32"/>
      <c r="U227" s="32"/>
      <c r="V227" s="32"/>
      <c r="W227" s="32"/>
      <c r="X227" s="32">
        <f t="shared" si="74"/>
        <v>36456.173939999993</v>
      </c>
      <c r="Y227" s="32">
        <f t="shared" si="75"/>
        <v>224047.91333999997</v>
      </c>
      <c r="Z227" s="34"/>
      <c r="AA227" s="32">
        <f t="shared" si="76"/>
        <v>224047.91333999997</v>
      </c>
      <c r="AB227" s="39">
        <v>1</v>
      </c>
      <c r="AC227" s="40">
        <f t="shared" si="83"/>
        <v>187591.73939999999</v>
      </c>
    </row>
    <row r="228" spans="1:29" s="64" customFormat="1" ht="18.600000000000001" customHeight="1">
      <c r="A228" s="28">
        <v>32</v>
      </c>
      <c r="B228" s="29" t="s">
        <v>593</v>
      </c>
      <c r="C228" s="30" t="s">
        <v>31</v>
      </c>
      <c r="D228" s="31">
        <v>0.2</v>
      </c>
      <c r="E228" s="30"/>
      <c r="F228" s="30">
        <v>17697</v>
      </c>
      <c r="G228" s="34">
        <v>3.32</v>
      </c>
      <c r="H228" s="31">
        <v>1</v>
      </c>
      <c r="I228" s="32">
        <f t="shared" si="71"/>
        <v>58754.039999999994</v>
      </c>
      <c r="J228" s="34">
        <v>2.34</v>
      </c>
      <c r="K228" s="32">
        <f t="shared" si="72"/>
        <v>137484.45359999998</v>
      </c>
      <c r="L228" s="32">
        <v>10</v>
      </c>
      <c r="M228" s="32">
        <f t="shared" si="73"/>
        <v>13748.445359999998</v>
      </c>
      <c r="N228" s="32"/>
      <c r="O228" s="30"/>
      <c r="P228" s="30"/>
      <c r="Q228" s="30"/>
      <c r="R228" s="32">
        <v>100</v>
      </c>
      <c r="S228" s="32">
        <f t="shared" si="82"/>
        <v>17697</v>
      </c>
      <c r="T228" s="32"/>
      <c r="U228" s="32"/>
      <c r="V228" s="32"/>
      <c r="W228" s="32"/>
      <c r="X228" s="32">
        <f t="shared" si="74"/>
        <v>31445.445359999998</v>
      </c>
      <c r="Y228" s="32">
        <f t="shared" si="75"/>
        <v>168929.89895999996</v>
      </c>
      <c r="Z228" s="34"/>
      <c r="AA228" s="32">
        <f t="shared" si="76"/>
        <v>168929.89895999996</v>
      </c>
      <c r="AB228" s="39">
        <v>1</v>
      </c>
      <c r="AC228" s="40">
        <f t="shared" si="83"/>
        <v>137484.45359999998</v>
      </c>
    </row>
    <row r="229" spans="1:29" s="64" customFormat="1" ht="18.600000000000001" customHeight="1">
      <c r="A229" s="28">
        <v>33</v>
      </c>
      <c r="B229" s="29" t="s">
        <v>75</v>
      </c>
      <c r="C229" s="30" t="s">
        <v>30</v>
      </c>
      <c r="D229" s="31">
        <v>22.9</v>
      </c>
      <c r="E229" s="30" t="s">
        <v>18</v>
      </c>
      <c r="F229" s="30">
        <v>17697</v>
      </c>
      <c r="G229" s="34">
        <v>4.46</v>
      </c>
      <c r="H229" s="31">
        <v>1</v>
      </c>
      <c r="I229" s="32">
        <f t="shared" si="71"/>
        <v>78928.62</v>
      </c>
      <c r="J229" s="34">
        <v>2.34</v>
      </c>
      <c r="K229" s="32">
        <f t="shared" si="72"/>
        <v>184692.97079999998</v>
      </c>
      <c r="L229" s="32">
        <v>10</v>
      </c>
      <c r="M229" s="32">
        <f t="shared" si="73"/>
        <v>18469.29708</v>
      </c>
      <c r="N229" s="32"/>
      <c r="O229" s="30"/>
      <c r="P229" s="30"/>
      <c r="Q229" s="30"/>
      <c r="R229" s="32">
        <v>100</v>
      </c>
      <c r="S229" s="32">
        <f t="shared" si="82"/>
        <v>17697</v>
      </c>
      <c r="T229" s="32"/>
      <c r="U229" s="32"/>
      <c r="V229" s="32"/>
      <c r="W229" s="32"/>
      <c r="X229" s="32">
        <f t="shared" si="74"/>
        <v>36166.297080000004</v>
      </c>
      <c r="Y229" s="32">
        <f t="shared" si="75"/>
        <v>220859.26788</v>
      </c>
      <c r="Z229" s="34"/>
      <c r="AA229" s="32">
        <f t="shared" si="76"/>
        <v>220859.26788</v>
      </c>
      <c r="AB229" s="39">
        <v>1</v>
      </c>
      <c r="AC229" s="40">
        <f t="shared" si="83"/>
        <v>184692.97079999998</v>
      </c>
    </row>
    <row r="230" spans="1:29" s="64" customFormat="1" ht="18.600000000000001" customHeight="1">
      <c r="A230" s="28">
        <v>34</v>
      </c>
      <c r="B230" s="29" t="s">
        <v>77</v>
      </c>
      <c r="C230" s="30" t="s">
        <v>31</v>
      </c>
      <c r="D230" s="31">
        <v>12.5</v>
      </c>
      <c r="E230" s="32"/>
      <c r="F230" s="30">
        <v>17697</v>
      </c>
      <c r="G230" s="30">
        <v>3.57</v>
      </c>
      <c r="H230" s="38">
        <v>1</v>
      </c>
      <c r="I230" s="32">
        <f>F230*G230*H230</f>
        <v>63178.289999999994</v>
      </c>
      <c r="J230" s="34">
        <v>2.34</v>
      </c>
      <c r="K230" s="32">
        <f>I230*J230</f>
        <v>147837.19859999997</v>
      </c>
      <c r="L230" s="32">
        <v>10</v>
      </c>
      <c r="M230" s="32">
        <f>K230*L230/100</f>
        <v>14783.719859999997</v>
      </c>
      <c r="N230" s="32"/>
      <c r="O230" s="32"/>
      <c r="P230" s="32"/>
      <c r="Q230" s="32"/>
      <c r="R230" s="32">
        <v>50</v>
      </c>
      <c r="S230" s="32">
        <f>F230*H230*R230/100</f>
        <v>8848.5</v>
      </c>
      <c r="T230" s="32"/>
      <c r="U230" s="32"/>
      <c r="V230" s="32"/>
      <c r="W230" s="32"/>
      <c r="X230" s="32">
        <f>M230+W230+O230+Q230+S230+U230</f>
        <v>23632.219859999997</v>
      </c>
      <c r="Y230" s="32">
        <f>K230+X230</f>
        <v>171469.41845999996</v>
      </c>
      <c r="Z230" s="34"/>
      <c r="AA230" s="32">
        <f>Y230</f>
        <v>171469.41845999996</v>
      </c>
      <c r="AB230" s="39">
        <v>1</v>
      </c>
      <c r="AC230" s="40">
        <f>K230*AB230</f>
        <v>147837.19859999997</v>
      </c>
    </row>
    <row r="231" spans="1:29" s="64" customFormat="1" ht="18.600000000000001" customHeight="1">
      <c r="A231" s="28">
        <v>35</v>
      </c>
      <c r="B231" s="29" t="s">
        <v>77</v>
      </c>
      <c r="C231" s="30" t="s">
        <v>31</v>
      </c>
      <c r="D231" s="31">
        <v>1.4</v>
      </c>
      <c r="E231" s="32"/>
      <c r="F231" s="30">
        <v>17697</v>
      </c>
      <c r="G231" s="30">
        <v>3.36</v>
      </c>
      <c r="H231" s="38">
        <v>1</v>
      </c>
      <c r="I231" s="32">
        <f>F231*G231*H231</f>
        <v>59461.919999999998</v>
      </c>
      <c r="J231" s="34">
        <v>2.34</v>
      </c>
      <c r="K231" s="32">
        <f>I231*J231</f>
        <v>139140.8928</v>
      </c>
      <c r="L231" s="32">
        <v>10</v>
      </c>
      <c r="M231" s="32">
        <f>K231*L231/100</f>
        <v>13914.08928</v>
      </c>
      <c r="N231" s="32"/>
      <c r="O231" s="32"/>
      <c r="P231" s="32"/>
      <c r="Q231" s="32"/>
      <c r="R231" s="32">
        <v>50</v>
      </c>
      <c r="S231" s="32">
        <f>F231*H231*R231/100</f>
        <v>8848.5</v>
      </c>
      <c r="T231" s="32"/>
      <c r="U231" s="32"/>
      <c r="V231" s="32"/>
      <c r="W231" s="32"/>
      <c r="X231" s="32">
        <f>M231+W231+O231+Q231+S231+U231</f>
        <v>22762.58928</v>
      </c>
      <c r="Y231" s="32">
        <f>K231+X231</f>
        <v>161903.48207999999</v>
      </c>
      <c r="Z231" s="34"/>
      <c r="AA231" s="32">
        <f>Y231</f>
        <v>161903.48207999999</v>
      </c>
      <c r="AB231" s="39">
        <v>1</v>
      </c>
      <c r="AC231" s="40">
        <f>K231*AB231</f>
        <v>139140.8928</v>
      </c>
    </row>
    <row r="232" spans="1:29" s="64" customFormat="1" ht="18.600000000000001" customHeight="1">
      <c r="A232" s="28">
        <v>36</v>
      </c>
      <c r="B232" s="29" t="s">
        <v>77</v>
      </c>
      <c r="C232" s="30" t="s">
        <v>31</v>
      </c>
      <c r="D232" s="31">
        <v>1.4</v>
      </c>
      <c r="E232" s="32"/>
      <c r="F232" s="30">
        <v>17697</v>
      </c>
      <c r="G232" s="30">
        <v>3.36</v>
      </c>
      <c r="H232" s="33">
        <v>0.25</v>
      </c>
      <c r="I232" s="32">
        <f>F232*G232*H232</f>
        <v>14865.48</v>
      </c>
      <c r="J232" s="34">
        <v>2.34</v>
      </c>
      <c r="K232" s="32">
        <f>I232*J232</f>
        <v>34785.2232</v>
      </c>
      <c r="L232" s="32">
        <v>10</v>
      </c>
      <c r="M232" s="32">
        <f>K232*L232/100</f>
        <v>3478.52232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>
        <f>M232+W232+O232+Q232+S232+U232</f>
        <v>3478.52232</v>
      </c>
      <c r="Y232" s="32">
        <f>K232+X232</f>
        <v>38263.745519999997</v>
      </c>
      <c r="Z232" s="34"/>
      <c r="AA232" s="32">
        <f>Y232</f>
        <v>38263.745519999997</v>
      </c>
      <c r="AB232" s="39"/>
      <c r="AC232" s="40"/>
    </row>
    <row r="233" spans="1:29" s="64" customFormat="1" ht="18.600000000000001" customHeight="1">
      <c r="A233" s="28">
        <v>37</v>
      </c>
      <c r="B233" s="29" t="s">
        <v>77</v>
      </c>
      <c r="C233" s="30" t="s">
        <v>31</v>
      </c>
      <c r="D233" s="31">
        <v>7</v>
      </c>
      <c r="E233" s="32"/>
      <c r="F233" s="30">
        <v>17697</v>
      </c>
      <c r="G233" s="30">
        <v>3.53</v>
      </c>
      <c r="H233" s="33">
        <v>0.25</v>
      </c>
      <c r="I233" s="32">
        <f>F233*G233*H233</f>
        <v>15617.602499999999</v>
      </c>
      <c r="J233" s="34">
        <v>2.34</v>
      </c>
      <c r="K233" s="32">
        <f>I233*J233</f>
        <v>36545.189849999995</v>
      </c>
      <c r="L233" s="32">
        <v>10</v>
      </c>
      <c r="M233" s="32">
        <f>K233*L233/100</f>
        <v>3654.5189849999997</v>
      </c>
      <c r="N233" s="32"/>
      <c r="O233" s="32"/>
      <c r="P233" s="32"/>
      <c r="Q233" s="32"/>
      <c r="R233" s="32">
        <v>50</v>
      </c>
      <c r="S233" s="32">
        <f>F233*H233*R233/100</f>
        <v>2212.125</v>
      </c>
      <c r="T233" s="32"/>
      <c r="U233" s="32"/>
      <c r="V233" s="32"/>
      <c r="W233" s="32"/>
      <c r="X233" s="32">
        <f>M233+W233+O233+Q233+S233+U233</f>
        <v>5866.6439849999997</v>
      </c>
      <c r="Y233" s="32">
        <f>K233+X233</f>
        <v>42411.833834999998</v>
      </c>
      <c r="Z233" s="34"/>
      <c r="AA233" s="32">
        <f>Y233</f>
        <v>42411.833834999998</v>
      </c>
      <c r="AB233" s="39"/>
      <c r="AC233" s="40"/>
    </row>
    <row r="234" spans="1:29" s="64" customFormat="1" ht="18.600000000000001" customHeight="1">
      <c r="A234" s="28">
        <v>38</v>
      </c>
      <c r="B234" s="29" t="s">
        <v>573</v>
      </c>
      <c r="C234" s="30" t="s">
        <v>30</v>
      </c>
      <c r="D234" s="31">
        <v>22.2</v>
      </c>
      <c r="E234" s="32" t="s">
        <v>18</v>
      </c>
      <c r="F234" s="30">
        <v>17697</v>
      </c>
      <c r="G234" s="30">
        <v>4.46</v>
      </c>
      <c r="H234" s="38">
        <v>0.5</v>
      </c>
      <c r="I234" s="32">
        <f>F234*G234*H234</f>
        <v>39464.31</v>
      </c>
      <c r="J234" s="34">
        <v>2.34</v>
      </c>
      <c r="K234" s="32">
        <f>I234*J234</f>
        <v>92346.48539999999</v>
      </c>
      <c r="L234" s="32">
        <v>10</v>
      </c>
      <c r="M234" s="32">
        <f>K234*L234/100</f>
        <v>9234.6485400000001</v>
      </c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>
        <f>M234+W234+O234+Q234+S234+U234</f>
        <v>9234.6485400000001</v>
      </c>
      <c r="Y234" s="32">
        <f>K234+X234</f>
        <v>101581.13393999999</v>
      </c>
      <c r="Z234" s="34"/>
      <c r="AA234" s="32">
        <f>Y234</f>
        <v>101581.13393999999</v>
      </c>
      <c r="AB234" s="39"/>
      <c r="AC234" s="40"/>
    </row>
    <row r="235" spans="1:29" s="139" customFormat="1" ht="18.600000000000001" customHeight="1">
      <c r="A235" s="62"/>
      <c r="B235" s="41" t="s">
        <v>22</v>
      </c>
      <c r="C235" s="42"/>
      <c r="D235" s="51"/>
      <c r="E235" s="45"/>
      <c r="F235" s="42"/>
      <c r="G235" s="42"/>
      <c r="H235" s="48">
        <f>SUM(H197:H234)</f>
        <v>35</v>
      </c>
      <c r="I235" s="44">
        <f>SUM(I197:I234)</f>
        <v>2456255.1149999998</v>
      </c>
      <c r="J235" s="44"/>
      <c r="K235" s="44">
        <f>SUM(K197:K234)</f>
        <v>5747636.9690999975</v>
      </c>
      <c r="L235" s="44"/>
      <c r="M235" s="44">
        <f>SUM(M197:M234)</f>
        <v>574763.69691000006</v>
      </c>
      <c r="N235" s="44"/>
      <c r="O235" s="44">
        <f>SUM(O197:O234)</f>
        <v>4424.25</v>
      </c>
      <c r="P235" s="44"/>
      <c r="Q235" s="44">
        <f>SUM(Q197:Q234)</f>
        <v>0</v>
      </c>
      <c r="R235" s="44"/>
      <c r="S235" s="44">
        <f>SUM(S197:S234)</f>
        <v>528697.875</v>
      </c>
      <c r="T235" s="44"/>
      <c r="U235" s="44">
        <f>SUM(U197:U234)</f>
        <v>0</v>
      </c>
      <c r="V235" s="44"/>
      <c r="W235" s="44">
        <f>SUM(W197:W234)</f>
        <v>0</v>
      </c>
      <c r="X235" s="44">
        <f>SUM(X197:X234)</f>
        <v>1107885.8219099997</v>
      </c>
      <c r="Y235" s="44">
        <f>SUM(Y197:Y234)</f>
        <v>6855522.7910099989</v>
      </c>
      <c r="Z235" s="44"/>
      <c r="AA235" s="44">
        <f>SUM(AA197:AA234)</f>
        <v>6855522.7910099989</v>
      </c>
      <c r="AB235" s="48">
        <f>SUM(AB197:AB234)</f>
        <v>34</v>
      </c>
      <c r="AC235" s="44">
        <f>SUM(AC197:AC234)</f>
        <v>5574332.0177999986</v>
      </c>
    </row>
    <row r="236" spans="1:29" s="64" customFormat="1" ht="18.600000000000001" customHeight="1" thickBot="1">
      <c r="A236" s="209"/>
      <c r="B236" s="140" t="s">
        <v>433</v>
      </c>
      <c r="C236" s="141"/>
      <c r="D236" s="141"/>
      <c r="E236" s="142"/>
      <c r="F236" s="143"/>
      <c r="G236" s="143"/>
      <c r="H236" s="182">
        <f>H195+H235</f>
        <v>55</v>
      </c>
      <c r="I236" s="44">
        <f>I195+I235</f>
        <v>4104996.1199999996</v>
      </c>
      <c r="J236" s="59"/>
      <c r="K236" s="44">
        <f>K195+K235</f>
        <v>11386331.206199996</v>
      </c>
      <c r="L236" s="59"/>
      <c r="M236" s="44">
        <f>M195+M235</f>
        <v>1138633.1206199999</v>
      </c>
      <c r="N236" s="59"/>
      <c r="O236" s="44">
        <f>O195+O235</f>
        <v>17697</v>
      </c>
      <c r="P236" s="44"/>
      <c r="Q236" s="44">
        <f>Q195+Q235</f>
        <v>0</v>
      </c>
      <c r="R236" s="59"/>
      <c r="S236" s="44">
        <f>S195+S235</f>
        <v>955195.57499999995</v>
      </c>
      <c r="T236" s="59"/>
      <c r="U236" s="44">
        <f>U195+U235</f>
        <v>0</v>
      </c>
      <c r="V236" s="59"/>
      <c r="W236" s="44">
        <f>W195+W235</f>
        <v>0</v>
      </c>
      <c r="X236" s="44">
        <f>X195+X235</f>
        <v>2111525.6956199994</v>
      </c>
      <c r="Y236" s="44">
        <f>Y195+Y235</f>
        <v>13497856.901819998</v>
      </c>
      <c r="Z236" s="44"/>
      <c r="AA236" s="44">
        <f>AA195+AA235</f>
        <v>13497856.901819998</v>
      </c>
      <c r="AB236" s="48">
        <f>AB195+AB235</f>
        <v>53</v>
      </c>
      <c r="AC236" s="44">
        <f>AC195+AC235</f>
        <v>10901631.612599997</v>
      </c>
    </row>
    <row r="237" spans="1:29" s="25" customFormat="1" ht="18.600000000000001" customHeight="1">
      <c r="A237" s="341" t="s">
        <v>91</v>
      </c>
      <c r="B237" s="342"/>
      <c r="C237" s="342"/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42"/>
      <c r="Y237" s="342"/>
      <c r="Z237" s="342"/>
      <c r="AA237" s="342"/>
      <c r="AB237" s="342"/>
      <c r="AC237" s="343"/>
    </row>
    <row r="238" spans="1:29" s="25" customFormat="1" ht="18.600000000000001" customHeight="1">
      <c r="A238" s="287" t="s">
        <v>14</v>
      </c>
      <c r="B238" s="288"/>
      <c r="C238" s="288"/>
      <c r="D238" s="288"/>
      <c r="E238" s="288"/>
      <c r="F238" s="288"/>
      <c r="G238" s="288"/>
      <c r="H238" s="288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  <c r="X238" s="288"/>
      <c r="Y238" s="288"/>
      <c r="Z238" s="288"/>
      <c r="AA238" s="288"/>
      <c r="AB238" s="288"/>
      <c r="AC238" s="289"/>
    </row>
    <row r="239" spans="1:29" s="100" customFormat="1" ht="18.600000000000001" customHeight="1">
      <c r="A239" s="28">
        <v>1</v>
      </c>
      <c r="B239" s="171" t="s">
        <v>483</v>
      </c>
      <c r="C239" s="30" t="s">
        <v>19</v>
      </c>
      <c r="D239" s="31">
        <v>19.5</v>
      </c>
      <c r="E239" s="32" t="s">
        <v>18</v>
      </c>
      <c r="F239" s="30">
        <v>17697</v>
      </c>
      <c r="G239" s="30">
        <v>5.83</v>
      </c>
      <c r="H239" s="38">
        <v>0.5</v>
      </c>
      <c r="I239" s="32">
        <f>F239*G239*H239</f>
        <v>51586.754999999997</v>
      </c>
      <c r="J239" s="34">
        <v>3.42</v>
      </c>
      <c r="K239" s="32">
        <f>I239*J239</f>
        <v>176426.70209999999</v>
      </c>
      <c r="L239" s="32">
        <v>10</v>
      </c>
      <c r="M239" s="32">
        <f>K239*L239/100</f>
        <v>17642.67021</v>
      </c>
      <c r="N239" s="32"/>
      <c r="O239" s="32"/>
      <c r="P239" s="35"/>
      <c r="Q239" s="32"/>
      <c r="R239" s="32"/>
      <c r="S239" s="32"/>
      <c r="T239" s="32"/>
      <c r="U239" s="32"/>
      <c r="V239" s="32"/>
      <c r="W239" s="32"/>
      <c r="X239" s="32">
        <f>M239+W239+O239+Q239+S239+U239</f>
        <v>17642.67021</v>
      </c>
      <c r="Y239" s="32">
        <f>K239+X239</f>
        <v>194069.37231000001</v>
      </c>
      <c r="Z239" s="34"/>
      <c r="AA239" s="32">
        <f>Y239</f>
        <v>194069.37231000001</v>
      </c>
      <c r="AB239" s="36"/>
      <c r="AC239" s="40"/>
    </row>
    <row r="240" spans="1:29" s="100" customFormat="1" ht="18.600000000000001" customHeight="1">
      <c r="A240" s="28">
        <v>2</v>
      </c>
      <c r="B240" s="171" t="s">
        <v>463</v>
      </c>
      <c r="C240" s="30" t="s">
        <v>21</v>
      </c>
      <c r="D240" s="31">
        <v>2.2000000000000002</v>
      </c>
      <c r="E240" s="32"/>
      <c r="F240" s="30">
        <v>17697</v>
      </c>
      <c r="G240" s="30">
        <v>4.21</v>
      </c>
      <c r="H240" s="38">
        <v>0.5</v>
      </c>
      <c r="I240" s="32">
        <f>F240*G240*H240</f>
        <v>37252.184999999998</v>
      </c>
      <c r="J240" s="34">
        <v>3.42</v>
      </c>
      <c r="K240" s="32">
        <f>I240*J240</f>
        <v>127402.47269999998</v>
      </c>
      <c r="L240" s="32">
        <v>10</v>
      </c>
      <c r="M240" s="32">
        <f>K240*L240/100</f>
        <v>12740.24727</v>
      </c>
      <c r="N240" s="32"/>
      <c r="O240" s="32"/>
      <c r="P240" s="35"/>
      <c r="Q240" s="32"/>
      <c r="R240" s="32"/>
      <c r="S240" s="32"/>
      <c r="T240" s="32"/>
      <c r="U240" s="32"/>
      <c r="V240" s="32"/>
      <c r="W240" s="32"/>
      <c r="X240" s="32">
        <f>M240+W240+O240+Q240+S240+U240</f>
        <v>12740.24727</v>
      </c>
      <c r="Y240" s="32">
        <f>K240+X240</f>
        <v>140142.71996999998</v>
      </c>
      <c r="Z240" s="34"/>
      <c r="AA240" s="32">
        <f>Y240</f>
        <v>140142.71996999998</v>
      </c>
      <c r="AB240" s="36"/>
      <c r="AC240" s="40"/>
    </row>
    <row r="241" spans="1:29" s="64" customFormat="1" ht="18.600000000000001" customHeight="1">
      <c r="A241" s="28">
        <v>3</v>
      </c>
      <c r="B241" s="29" t="s">
        <v>62</v>
      </c>
      <c r="C241" s="30" t="s">
        <v>65</v>
      </c>
      <c r="D241" s="31">
        <v>9.5</v>
      </c>
      <c r="E241" s="32" t="s">
        <v>28</v>
      </c>
      <c r="F241" s="30">
        <v>17697</v>
      </c>
      <c r="G241" s="30">
        <v>5.04</v>
      </c>
      <c r="H241" s="31">
        <v>0.5</v>
      </c>
      <c r="I241" s="32">
        <f>F241*G241*H241</f>
        <v>44596.44</v>
      </c>
      <c r="J241" s="34">
        <v>3.42</v>
      </c>
      <c r="K241" s="32">
        <f>I241*J241</f>
        <v>152519.8248</v>
      </c>
      <c r="L241" s="32">
        <v>10</v>
      </c>
      <c r="M241" s="32">
        <f>K241*L241/100</f>
        <v>15251.982480000001</v>
      </c>
      <c r="N241" s="32"/>
      <c r="O241" s="32"/>
      <c r="P241" s="35"/>
      <c r="Q241" s="32"/>
      <c r="R241" s="32"/>
      <c r="S241" s="35"/>
      <c r="T241" s="32"/>
      <c r="U241" s="32"/>
      <c r="V241" s="32"/>
      <c r="W241" s="32"/>
      <c r="X241" s="32">
        <f>M241+W241+O241+Q241+S241+U241</f>
        <v>15251.982480000001</v>
      </c>
      <c r="Y241" s="32">
        <f>K241+X241</f>
        <v>167771.80728000001</v>
      </c>
      <c r="Z241" s="34"/>
      <c r="AA241" s="32">
        <f>Y241</f>
        <v>167771.80728000001</v>
      </c>
      <c r="AB241" s="39"/>
      <c r="AC241" s="40"/>
    </row>
    <row r="242" spans="1:29" s="64" customFormat="1" ht="18.600000000000001" customHeight="1">
      <c r="A242" s="28">
        <v>4</v>
      </c>
      <c r="B242" s="29" t="s">
        <v>62</v>
      </c>
      <c r="C242" s="30" t="s">
        <v>65</v>
      </c>
      <c r="D242" s="31">
        <v>7.4</v>
      </c>
      <c r="E242" s="32" t="s">
        <v>28</v>
      </c>
      <c r="F242" s="30">
        <v>17697</v>
      </c>
      <c r="G242" s="30">
        <v>5.04</v>
      </c>
      <c r="H242" s="34">
        <v>0.25</v>
      </c>
      <c r="I242" s="32">
        <f>F242*G242*H242</f>
        <v>22298.22</v>
      </c>
      <c r="J242" s="34">
        <v>3.42</v>
      </c>
      <c r="K242" s="32">
        <f>I242*J242</f>
        <v>76259.912400000001</v>
      </c>
      <c r="L242" s="32">
        <v>10</v>
      </c>
      <c r="M242" s="32">
        <f>K242*L242/100</f>
        <v>7625.9912400000003</v>
      </c>
      <c r="N242" s="30"/>
      <c r="O242" s="32"/>
      <c r="P242" s="32"/>
      <c r="Q242" s="32"/>
      <c r="R242" s="32"/>
      <c r="S242" s="32"/>
      <c r="T242" s="32"/>
      <c r="U242" s="32"/>
      <c r="V242" s="32"/>
      <c r="W242" s="32"/>
      <c r="X242" s="32">
        <f>M242+W242+O242+Q242+S242+U242</f>
        <v>7625.9912400000003</v>
      </c>
      <c r="Y242" s="32">
        <f>K242+X242</f>
        <v>83885.903640000004</v>
      </c>
      <c r="Z242" s="34"/>
      <c r="AA242" s="32">
        <f>Y242</f>
        <v>83885.903640000004</v>
      </c>
      <c r="AB242" s="31"/>
      <c r="AC242" s="40"/>
    </row>
    <row r="243" spans="1:29" s="64" customFormat="1" ht="18.600000000000001" customHeight="1">
      <c r="A243" s="28">
        <v>5</v>
      </c>
      <c r="B243" s="29" t="s">
        <v>62</v>
      </c>
      <c r="C243" s="30" t="s">
        <v>21</v>
      </c>
      <c r="D243" s="31">
        <v>7</v>
      </c>
      <c r="E243" s="32"/>
      <c r="F243" s="30">
        <v>17697</v>
      </c>
      <c r="G243" s="30">
        <v>4.3499999999999996</v>
      </c>
      <c r="H243" s="34">
        <v>0.25</v>
      </c>
      <c r="I243" s="32">
        <f>F243*G243*H243</f>
        <v>19245.487499999999</v>
      </c>
      <c r="J243" s="34">
        <v>3.42</v>
      </c>
      <c r="K243" s="32">
        <f>I243*J243</f>
        <v>65819.567249999993</v>
      </c>
      <c r="L243" s="32">
        <v>10</v>
      </c>
      <c r="M243" s="32">
        <f>K243*L243/100</f>
        <v>6581.9567249999991</v>
      </c>
      <c r="N243" s="30"/>
      <c r="O243" s="32"/>
      <c r="P243" s="32"/>
      <c r="Q243" s="32"/>
      <c r="R243" s="32"/>
      <c r="S243" s="32"/>
      <c r="T243" s="32"/>
      <c r="U243" s="32"/>
      <c r="V243" s="32"/>
      <c r="W243" s="32"/>
      <c r="X243" s="32">
        <f>M243+W243+O243+Q243+S243+U243</f>
        <v>6581.9567249999991</v>
      </c>
      <c r="Y243" s="32">
        <f>K243+X243</f>
        <v>72401.523974999989</v>
      </c>
      <c r="Z243" s="34"/>
      <c r="AA243" s="32">
        <f>Y243</f>
        <v>72401.523974999989</v>
      </c>
      <c r="AB243" s="31"/>
      <c r="AC243" s="40"/>
    </row>
    <row r="244" spans="1:29" s="25" customFormat="1" ht="18.600000000000001" customHeight="1">
      <c r="A244" s="28"/>
      <c r="B244" s="41" t="s">
        <v>22</v>
      </c>
      <c r="C244" s="42"/>
      <c r="D244" s="27"/>
      <c r="E244" s="32"/>
      <c r="F244" s="42"/>
      <c r="G244" s="42"/>
      <c r="H244" s="48">
        <f>SUM(H239:H243)</f>
        <v>2</v>
      </c>
      <c r="I244" s="44">
        <f>SUM(I239:I243)</f>
        <v>174979.08749999999</v>
      </c>
      <c r="J244" s="45"/>
      <c r="K244" s="44">
        <f>SUM(K239:K243)</f>
        <v>598428.47924999997</v>
      </c>
      <c r="L244" s="45"/>
      <c r="M244" s="44">
        <f>SUM(M239:M243)</f>
        <v>59842.847925000002</v>
      </c>
      <c r="N244" s="45"/>
      <c r="O244" s="44">
        <f>SUM(O239:O243)</f>
        <v>0</v>
      </c>
      <c r="P244" s="45"/>
      <c r="Q244" s="44">
        <f>SUM(Q239:Q243)</f>
        <v>0</v>
      </c>
      <c r="R244" s="45"/>
      <c r="S244" s="44">
        <f>SUM(S239:S243)</f>
        <v>0</v>
      </c>
      <c r="T244" s="45"/>
      <c r="U244" s="44">
        <f>SUM(U239:U243)</f>
        <v>0</v>
      </c>
      <c r="V244" s="45"/>
      <c r="W244" s="44">
        <f>SUM(W239:W243)</f>
        <v>0</v>
      </c>
      <c r="X244" s="44">
        <f>SUM(X239:X243)</f>
        <v>59842.847925000002</v>
      </c>
      <c r="Y244" s="44">
        <f>SUM(Y239:Y243)</f>
        <v>658271.32717499998</v>
      </c>
      <c r="Z244" s="44"/>
      <c r="AA244" s="44">
        <f>SUM(AA239:AA243)</f>
        <v>658271.32717499998</v>
      </c>
      <c r="AB244" s="48">
        <f>SUM(AB239:AB243)</f>
        <v>0</v>
      </c>
      <c r="AC244" s="44">
        <f>SUM(AC239:AC243)</f>
        <v>0</v>
      </c>
    </row>
    <row r="245" spans="1:29" s="25" customFormat="1" ht="18.600000000000001" customHeight="1">
      <c r="A245" s="308" t="s">
        <v>23</v>
      </c>
      <c r="B245" s="309"/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09"/>
      <c r="AC245" s="310"/>
    </row>
    <row r="246" spans="1:29" s="25" customFormat="1" ht="18.600000000000001" customHeight="1">
      <c r="A246" s="28">
        <v>1</v>
      </c>
      <c r="B246" s="29" t="s">
        <v>304</v>
      </c>
      <c r="C246" s="30" t="s">
        <v>30</v>
      </c>
      <c r="D246" s="34">
        <v>20.11</v>
      </c>
      <c r="E246" s="32" t="s">
        <v>18</v>
      </c>
      <c r="F246" s="30">
        <v>17697</v>
      </c>
      <c r="G246" s="34">
        <v>4.46</v>
      </c>
      <c r="H246" s="38">
        <v>1</v>
      </c>
      <c r="I246" s="32">
        <f t="shared" ref="I246:I253" si="84">F246*G246*H246</f>
        <v>78928.62</v>
      </c>
      <c r="J246" s="34">
        <v>2.34</v>
      </c>
      <c r="K246" s="32">
        <f t="shared" ref="K246:K276" si="85">I246*J246</f>
        <v>184692.97079999998</v>
      </c>
      <c r="L246" s="32">
        <v>10</v>
      </c>
      <c r="M246" s="32">
        <f t="shared" ref="M246:M276" si="86">K246*L246/100</f>
        <v>18469.29708</v>
      </c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>
        <f t="shared" ref="X246:X276" si="87">M246+W246+O246+Q246+S246+U246</f>
        <v>18469.29708</v>
      </c>
      <c r="Y246" s="32">
        <f t="shared" ref="Y246:Y276" si="88">K246+X246</f>
        <v>203162.26787999997</v>
      </c>
      <c r="Z246" s="34"/>
      <c r="AA246" s="32">
        <f t="shared" ref="AA246:AA276" si="89">Y246</f>
        <v>203162.26787999997</v>
      </c>
      <c r="AB246" s="39">
        <v>1</v>
      </c>
      <c r="AC246" s="40">
        <f>K246*AB246</f>
        <v>184692.97079999998</v>
      </c>
    </row>
    <row r="247" spans="1:29" s="100" customFormat="1" ht="18.600000000000001" customHeight="1">
      <c r="A247" s="28">
        <v>2</v>
      </c>
      <c r="B247" s="29" t="s">
        <v>305</v>
      </c>
      <c r="C247" s="30" t="s">
        <v>30</v>
      </c>
      <c r="D247" s="30" t="s">
        <v>20</v>
      </c>
      <c r="E247" s="32" t="s">
        <v>18</v>
      </c>
      <c r="F247" s="30">
        <v>17697</v>
      </c>
      <c r="G247" s="30">
        <v>4.53</v>
      </c>
      <c r="H247" s="38">
        <v>0.5</v>
      </c>
      <c r="I247" s="32">
        <f t="shared" si="84"/>
        <v>40083.705000000002</v>
      </c>
      <c r="J247" s="34">
        <v>2.34</v>
      </c>
      <c r="K247" s="32">
        <f t="shared" si="85"/>
        <v>93795.869699999996</v>
      </c>
      <c r="L247" s="32">
        <v>10</v>
      </c>
      <c r="M247" s="32">
        <f t="shared" si="86"/>
        <v>9379.5869699999985</v>
      </c>
      <c r="N247" s="32"/>
      <c r="O247" s="32"/>
      <c r="P247" s="35"/>
      <c r="Q247" s="32"/>
      <c r="R247" s="35"/>
      <c r="S247" s="32"/>
      <c r="T247" s="32"/>
      <c r="U247" s="32"/>
      <c r="V247" s="32"/>
      <c r="W247" s="32"/>
      <c r="X247" s="32">
        <f t="shared" si="87"/>
        <v>9379.5869699999985</v>
      </c>
      <c r="Y247" s="32">
        <f t="shared" si="88"/>
        <v>103175.45667</v>
      </c>
      <c r="Z247" s="34"/>
      <c r="AA247" s="32">
        <f t="shared" si="89"/>
        <v>103175.45667</v>
      </c>
      <c r="AB247" s="51"/>
      <c r="AC247" s="40"/>
    </row>
    <row r="248" spans="1:29" s="100" customFormat="1" ht="18.600000000000001" customHeight="1">
      <c r="A248" s="28">
        <v>3</v>
      </c>
      <c r="B248" s="29" t="s">
        <v>305</v>
      </c>
      <c r="C248" s="30" t="s">
        <v>31</v>
      </c>
      <c r="D248" s="31">
        <v>3.5</v>
      </c>
      <c r="E248" s="32"/>
      <c r="F248" s="30">
        <v>17697</v>
      </c>
      <c r="G248" s="30">
        <v>3.45</v>
      </c>
      <c r="H248" s="38">
        <v>0.5</v>
      </c>
      <c r="I248" s="32">
        <f t="shared" si="84"/>
        <v>30527.325000000001</v>
      </c>
      <c r="J248" s="34">
        <v>2.34</v>
      </c>
      <c r="K248" s="32">
        <f t="shared" si="85"/>
        <v>71433.940499999997</v>
      </c>
      <c r="L248" s="32">
        <v>10</v>
      </c>
      <c r="M248" s="32">
        <f t="shared" si="86"/>
        <v>7143.3940499999999</v>
      </c>
      <c r="N248" s="32"/>
      <c r="O248" s="32"/>
      <c r="P248" s="35"/>
      <c r="Q248" s="32"/>
      <c r="R248" s="35"/>
      <c r="S248" s="32"/>
      <c r="T248" s="32"/>
      <c r="U248" s="32"/>
      <c r="V248" s="32"/>
      <c r="W248" s="32"/>
      <c r="X248" s="32">
        <f t="shared" si="87"/>
        <v>7143.3940499999999</v>
      </c>
      <c r="Y248" s="32">
        <f t="shared" si="88"/>
        <v>78577.33455</v>
      </c>
      <c r="Z248" s="34"/>
      <c r="AA248" s="32">
        <f t="shared" si="89"/>
        <v>78577.33455</v>
      </c>
      <c r="AB248" s="36"/>
      <c r="AC248" s="40"/>
    </row>
    <row r="249" spans="1:29" s="64" customFormat="1" ht="18.600000000000001" customHeight="1">
      <c r="A249" s="28">
        <v>4</v>
      </c>
      <c r="B249" s="29" t="s">
        <v>68</v>
      </c>
      <c r="C249" s="30" t="s">
        <v>30</v>
      </c>
      <c r="D249" s="31" t="s">
        <v>20</v>
      </c>
      <c r="E249" s="32" t="s">
        <v>18</v>
      </c>
      <c r="F249" s="30">
        <v>17697</v>
      </c>
      <c r="G249" s="30">
        <v>4.53</v>
      </c>
      <c r="H249" s="31">
        <v>1</v>
      </c>
      <c r="I249" s="32">
        <f t="shared" si="84"/>
        <v>80167.41</v>
      </c>
      <c r="J249" s="34">
        <v>2.34</v>
      </c>
      <c r="K249" s="32">
        <f t="shared" si="85"/>
        <v>187591.73939999999</v>
      </c>
      <c r="L249" s="32">
        <v>10</v>
      </c>
      <c r="M249" s="32">
        <f t="shared" si="86"/>
        <v>18759.173939999997</v>
      </c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>
        <f t="shared" ref="X249:X254" si="90">M249+W249+O249+Q249+S249+U249</f>
        <v>18759.173939999997</v>
      </c>
      <c r="Y249" s="32">
        <f t="shared" ref="Y249:Y254" si="91">K249+X249</f>
        <v>206350.91334</v>
      </c>
      <c r="Z249" s="34"/>
      <c r="AA249" s="32">
        <f t="shared" ref="AA249:AA254" si="92">Y249</f>
        <v>206350.91334</v>
      </c>
      <c r="AB249" s="31">
        <v>1</v>
      </c>
      <c r="AC249" s="40">
        <f>K249*AB249</f>
        <v>187591.73939999999</v>
      </c>
    </row>
    <row r="250" spans="1:29" s="64" customFormat="1" ht="18.600000000000001" customHeight="1">
      <c r="A250" s="28">
        <v>5</v>
      </c>
      <c r="B250" s="192" t="s">
        <v>476</v>
      </c>
      <c r="C250" s="30" t="s">
        <v>31</v>
      </c>
      <c r="D250" s="31">
        <v>0.4</v>
      </c>
      <c r="E250" s="32"/>
      <c r="F250" s="30">
        <v>17697</v>
      </c>
      <c r="G250" s="30">
        <v>3.32</v>
      </c>
      <c r="H250" s="38">
        <v>1</v>
      </c>
      <c r="I250" s="32">
        <f>F250*G250*H250</f>
        <v>58754.039999999994</v>
      </c>
      <c r="J250" s="34">
        <v>2.34</v>
      </c>
      <c r="K250" s="32">
        <f t="shared" si="85"/>
        <v>137484.45359999998</v>
      </c>
      <c r="L250" s="32">
        <v>10</v>
      </c>
      <c r="M250" s="32">
        <f t="shared" si="86"/>
        <v>13748.445359999998</v>
      </c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>
        <f t="shared" si="90"/>
        <v>13748.445359999998</v>
      </c>
      <c r="Y250" s="32">
        <f t="shared" si="91"/>
        <v>151232.89895999996</v>
      </c>
      <c r="Z250" s="34"/>
      <c r="AA250" s="32">
        <f t="shared" si="92"/>
        <v>151232.89895999996</v>
      </c>
      <c r="AB250" s="39">
        <v>1</v>
      </c>
      <c r="AC250" s="40">
        <f>K250*AB250</f>
        <v>137484.45359999998</v>
      </c>
    </row>
    <row r="251" spans="1:29" s="64" customFormat="1" ht="18.600000000000001" customHeight="1">
      <c r="A251" s="28">
        <v>6</v>
      </c>
      <c r="B251" s="192" t="s">
        <v>476</v>
      </c>
      <c r="C251" s="30" t="s">
        <v>31</v>
      </c>
      <c r="D251" s="31">
        <v>2.6</v>
      </c>
      <c r="E251" s="32"/>
      <c r="F251" s="30">
        <v>17697</v>
      </c>
      <c r="G251" s="30">
        <v>3.41</v>
      </c>
      <c r="H251" s="38">
        <v>1</v>
      </c>
      <c r="I251" s="32">
        <f>F251*G251*H251</f>
        <v>60346.770000000004</v>
      </c>
      <c r="J251" s="34">
        <v>2.34</v>
      </c>
      <c r="K251" s="32">
        <f t="shared" si="85"/>
        <v>141211.4418</v>
      </c>
      <c r="L251" s="32">
        <v>10</v>
      </c>
      <c r="M251" s="32">
        <f t="shared" si="86"/>
        <v>14121.144180000001</v>
      </c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>
        <f t="shared" si="90"/>
        <v>14121.144180000001</v>
      </c>
      <c r="Y251" s="32">
        <f t="shared" si="91"/>
        <v>155332.58598</v>
      </c>
      <c r="Z251" s="34"/>
      <c r="AA251" s="32">
        <f t="shared" si="92"/>
        <v>155332.58598</v>
      </c>
      <c r="AB251" s="39">
        <v>1</v>
      </c>
      <c r="AC251" s="40">
        <f>K251*AB251</f>
        <v>141211.4418</v>
      </c>
    </row>
    <row r="252" spans="1:29" s="100" customFormat="1" ht="18.600000000000001" customHeight="1">
      <c r="A252" s="28">
        <v>7</v>
      </c>
      <c r="B252" s="29" t="s">
        <v>92</v>
      </c>
      <c r="C252" s="30" t="s">
        <v>30</v>
      </c>
      <c r="D252" s="34" t="s">
        <v>20</v>
      </c>
      <c r="E252" s="32" t="s">
        <v>18</v>
      </c>
      <c r="F252" s="30">
        <v>17697</v>
      </c>
      <c r="G252" s="30">
        <v>4.53</v>
      </c>
      <c r="H252" s="38">
        <v>1</v>
      </c>
      <c r="I252" s="32">
        <f t="shared" si="84"/>
        <v>80167.41</v>
      </c>
      <c r="J252" s="34">
        <v>2.34</v>
      </c>
      <c r="K252" s="32">
        <f t="shared" si="85"/>
        <v>187591.73939999999</v>
      </c>
      <c r="L252" s="32">
        <v>10</v>
      </c>
      <c r="M252" s="32">
        <f t="shared" si="86"/>
        <v>18759.173939999997</v>
      </c>
      <c r="N252" s="32"/>
      <c r="O252" s="32"/>
      <c r="P252" s="35"/>
      <c r="Q252" s="32"/>
      <c r="R252" s="35">
        <v>50</v>
      </c>
      <c r="S252" s="32">
        <f>F252*H252*R252/100</f>
        <v>8848.5</v>
      </c>
      <c r="T252" s="32"/>
      <c r="U252" s="32"/>
      <c r="V252" s="32"/>
      <c r="W252" s="32"/>
      <c r="X252" s="32">
        <f t="shared" si="90"/>
        <v>27607.673939999997</v>
      </c>
      <c r="Y252" s="32">
        <f t="shared" si="91"/>
        <v>215199.41334</v>
      </c>
      <c r="Z252" s="34"/>
      <c r="AA252" s="32">
        <f t="shared" si="92"/>
        <v>215199.41334</v>
      </c>
      <c r="AB252" s="39">
        <v>1</v>
      </c>
      <c r="AC252" s="40">
        <f>K252*AB252</f>
        <v>187591.73939999999</v>
      </c>
    </row>
    <row r="253" spans="1:29" s="100" customFormat="1" ht="18.600000000000001" customHeight="1">
      <c r="A253" s="28">
        <v>8</v>
      </c>
      <c r="B253" s="29" t="s">
        <v>92</v>
      </c>
      <c r="C253" s="30" t="s">
        <v>30</v>
      </c>
      <c r="D253" s="34" t="s">
        <v>20</v>
      </c>
      <c r="E253" s="32" t="s">
        <v>18</v>
      </c>
      <c r="F253" s="30">
        <v>17697</v>
      </c>
      <c r="G253" s="30">
        <v>4.53</v>
      </c>
      <c r="H253" s="33">
        <v>0.25</v>
      </c>
      <c r="I253" s="32">
        <f t="shared" si="84"/>
        <v>20041.852500000001</v>
      </c>
      <c r="J253" s="34">
        <v>2.34</v>
      </c>
      <c r="K253" s="32">
        <f t="shared" si="85"/>
        <v>46897.934849999998</v>
      </c>
      <c r="L253" s="32">
        <v>10</v>
      </c>
      <c r="M253" s="32">
        <f t="shared" si="86"/>
        <v>4689.7934849999992</v>
      </c>
      <c r="N253" s="32"/>
      <c r="O253" s="32"/>
      <c r="P253" s="35"/>
      <c r="Q253" s="32"/>
      <c r="R253" s="35"/>
      <c r="S253" s="32"/>
      <c r="T253" s="32"/>
      <c r="U253" s="32"/>
      <c r="V253" s="32"/>
      <c r="W253" s="32"/>
      <c r="X253" s="32">
        <f t="shared" si="90"/>
        <v>4689.7934849999992</v>
      </c>
      <c r="Y253" s="32">
        <f t="shared" si="91"/>
        <v>51587.728335</v>
      </c>
      <c r="Z253" s="34"/>
      <c r="AA253" s="32">
        <f t="shared" si="92"/>
        <v>51587.728335</v>
      </c>
      <c r="AB253" s="39"/>
      <c r="AC253" s="40"/>
    </row>
    <row r="254" spans="1:29" s="100" customFormat="1" ht="18.600000000000001" customHeight="1">
      <c r="A254" s="28">
        <v>9</v>
      </c>
      <c r="B254" s="29" t="s">
        <v>306</v>
      </c>
      <c r="C254" s="30" t="s">
        <v>30</v>
      </c>
      <c r="D254" s="30" t="s">
        <v>20</v>
      </c>
      <c r="E254" s="32" t="s">
        <v>18</v>
      </c>
      <c r="F254" s="30">
        <v>17697</v>
      </c>
      <c r="G254" s="30">
        <v>4.53</v>
      </c>
      <c r="H254" s="38">
        <v>0.5</v>
      </c>
      <c r="I254" s="32">
        <f>F254*G254*H254</f>
        <v>40083.705000000002</v>
      </c>
      <c r="J254" s="34">
        <v>2.34</v>
      </c>
      <c r="K254" s="32">
        <f t="shared" si="85"/>
        <v>93795.869699999996</v>
      </c>
      <c r="L254" s="32">
        <v>10</v>
      </c>
      <c r="M254" s="32">
        <f t="shared" si="86"/>
        <v>9379.5869699999985</v>
      </c>
      <c r="N254" s="32"/>
      <c r="O254" s="32"/>
      <c r="P254" s="35"/>
      <c r="Q254" s="32"/>
      <c r="R254" s="35">
        <v>50</v>
      </c>
      <c r="S254" s="32">
        <f>F254*H254*R254/100</f>
        <v>4424.25</v>
      </c>
      <c r="T254" s="32"/>
      <c r="U254" s="32"/>
      <c r="V254" s="32"/>
      <c r="W254" s="32"/>
      <c r="X254" s="32">
        <f t="shared" si="90"/>
        <v>13803.836969999998</v>
      </c>
      <c r="Y254" s="32">
        <f t="shared" si="91"/>
        <v>107599.70667</v>
      </c>
      <c r="Z254" s="34"/>
      <c r="AA254" s="32">
        <f t="shared" si="92"/>
        <v>107599.70667</v>
      </c>
      <c r="AB254" s="39">
        <v>1</v>
      </c>
      <c r="AC254" s="40">
        <f>K254*AB254</f>
        <v>93795.869699999996</v>
      </c>
    </row>
    <row r="255" spans="1:29" s="100" customFormat="1" ht="18.600000000000001" customHeight="1">
      <c r="A255" s="28">
        <v>10</v>
      </c>
      <c r="B255" s="29" t="s">
        <v>307</v>
      </c>
      <c r="C255" s="30" t="s">
        <v>31</v>
      </c>
      <c r="D255" s="31">
        <v>15.5</v>
      </c>
      <c r="E255" s="32"/>
      <c r="F255" s="30">
        <v>17697</v>
      </c>
      <c r="G255" s="30">
        <v>3.61</v>
      </c>
      <c r="H255" s="38">
        <v>0.5</v>
      </c>
      <c r="I255" s="32">
        <f t="shared" ref="I255:I276" si="93">F255*G255*H255</f>
        <v>31943.084999999999</v>
      </c>
      <c r="J255" s="34">
        <v>2.34</v>
      </c>
      <c r="K255" s="32">
        <f t="shared" si="85"/>
        <v>74746.818899999998</v>
      </c>
      <c r="L255" s="32">
        <v>10</v>
      </c>
      <c r="M255" s="32">
        <f t="shared" si="86"/>
        <v>7474.6818899999998</v>
      </c>
      <c r="N255" s="32"/>
      <c r="O255" s="32"/>
      <c r="P255" s="35"/>
      <c r="Q255" s="32"/>
      <c r="R255" s="35"/>
      <c r="S255" s="32"/>
      <c r="T255" s="32"/>
      <c r="U255" s="32"/>
      <c r="V255" s="32"/>
      <c r="W255" s="32"/>
      <c r="X255" s="32">
        <f t="shared" si="87"/>
        <v>7474.6818899999998</v>
      </c>
      <c r="Y255" s="32">
        <f t="shared" si="88"/>
        <v>82221.500789999991</v>
      </c>
      <c r="Z255" s="34"/>
      <c r="AA255" s="32">
        <f t="shared" si="89"/>
        <v>82221.500789999991</v>
      </c>
      <c r="AB255" s="39">
        <v>1</v>
      </c>
      <c r="AC255" s="40">
        <f>K255*AB255</f>
        <v>74746.818899999998</v>
      </c>
    </row>
    <row r="256" spans="1:29" s="100" customFormat="1" ht="18.600000000000001" customHeight="1">
      <c r="A256" s="28">
        <v>11</v>
      </c>
      <c r="B256" s="29" t="s">
        <v>308</v>
      </c>
      <c r="C256" s="30" t="s">
        <v>31</v>
      </c>
      <c r="D256" s="31">
        <v>15.5</v>
      </c>
      <c r="E256" s="32"/>
      <c r="F256" s="30">
        <v>17697</v>
      </c>
      <c r="G256" s="30">
        <v>3.61</v>
      </c>
      <c r="H256" s="38">
        <v>0.5</v>
      </c>
      <c r="I256" s="32">
        <f t="shared" si="93"/>
        <v>31943.084999999999</v>
      </c>
      <c r="J256" s="34">
        <v>2.34</v>
      </c>
      <c r="K256" s="32">
        <f t="shared" si="85"/>
        <v>74746.818899999998</v>
      </c>
      <c r="L256" s="32">
        <v>10</v>
      </c>
      <c r="M256" s="32">
        <f t="shared" si="86"/>
        <v>7474.6818899999998</v>
      </c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>
        <f t="shared" si="87"/>
        <v>7474.6818899999998</v>
      </c>
      <c r="Y256" s="32">
        <f t="shared" si="88"/>
        <v>82221.500789999991</v>
      </c>
      <c r="Z256" s="34"/>
      <c r="AA256" s="32">
        <f t="shared" si="89"/>
        <v>82221.500789999991</v>
      </c>
      <c r="AB256" s="39">
        <v>1</v>
      </c>
      <c r="AC256" s="40">
        <f>K256*AB256</f>
        <v>74746.818899999998</v>
      </c>
    </row>
    <row r="257" spans="1:29" s="64" customFormat="1" ht="18.600000000000001" customHeight="1">
      <c r="A257" s="28">
        <v>12</v>
      </c>
      <c r="B257" s="29" t="s">
        <v>440</v>
      </c>
      <c r="C257" s="30" t="s">
        <v>27</v>
      </c>
      <c r="D257" s="31">
        <v>12.4</v>
      </c>
      <c r="E257" s="32" t="s">
        <v>28</v>
      </c>
      <c r="F257" s="30">
        <v>17697</v>
      </c>
      <c r="G257" s="30">
        <v>4.04</v>
      </c>
      <c r="H257" s="38">
        <v>1</v>
      </c>
      <c r="I257" s="32">
        <f t="shared" si="93"/>
        <v>71495.88</v>
      </c>
      <c r="J257" s="34">
        <v>2.34</v>
      </c>
      <c r="K257" s="32">
        <f t="shared" si="85"/>
        <v>167300.35920000001</v>
      </c>
      <c r="L257" s="32">
        <v>10</v>
      </c>
      <c r="M257" s="32">
        <f t="shared" si="86"/>
        <v>16730.035920000002</v>
      </c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>
        <f t="shared" si="87"/>
        <v>16730.035920000002</v>
      </c>
      <c r="Y257" s="32">
        <f t="shared" si="88"/>
        <v>184030.39512</v>
      </c>
      <c r="Z257" s="34"/>
      <c r="AA257" s="32">
        <f t="shared" si="89"/>
        <v>184030.39512</v>
      </c>
      <c r="AB257" s="39">
        <v>1</v>
      </c>
      <c r="AC257" s="40">
        <f>K257*AB257</f>
        <v>167300.35920000001</v>
      </c>
    </row>
    <row r="258" spans="1:29" s="64" customFormat="1" ht="18.600000000000001" customHeight="1">
      <c r="A258" s="28">
        <v>13</v>
      </c>
      <c r="B258" s="29" t="s">
        <v>564</v>
      </c>
      <c r="C258" s="30" t="s">
        <v>30</v>
      </c>
      <c r="D258" s="31">
        <v>24.2</v>
      </c>
      <c r="E258" s="32" t="s">
        <v>18</v>
      </c>
      <c r="F258" s="30">
        <v>17697</v>
      </c>
      <c r="G258" s="30">
        <v>4.46</v>
      </c>
      <c r="H258" s="38">
        <v>1</v>
      </c>
      <c r="I258" s="32">
        <f>F258*G258*H258</f>
        <v>78928.62</v>
      </c>
      <c r="J258" s="34">
        <v>2.34</v>
      </c>
      <c r="K258" s="32">
        <f t="shared" si="85"/>
        <v>184692.97079999998</v>
      </c>
      <c r="L258" s="32">
        <v>10</v>
      </c>
      <c r="M258" s="32">
        <f t="shared" si="86"/>
        <v>18469.29708</v>
      </c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>
        <f>M258+W258+O258+Q258+S258+U258</f>
        <v>18469.29708</v>
      </c>
      <c r="Y258" s="32">
        <f>K258+X258</f>
        <v>203162.26787999997</v>
      </c>
      <c r="Z258" s="34"/>
      <c r="AA258" s="32">
        <f>Y258</f>
        <v>203162.26787999997</v>
      </c>
      <c r="AB258" s="39">
        <v>1</v>
      </c>
      <c r="AC258" s="40">
        <f>K258*AB258</f>
        <v>184692.97079999998</v>
      </c>
    </row>
    <row r="259" spans="1:29" s="64" customFormat="1" ht="18.600000000000001" customHeight="1">
      <c r="A259" s="28">
        <v>14</v>
      </c>
      <c r="B259" s="29" t="s">
        <v>565</v>
      </c>
      <c r="C259" s="30" t="s">
        <v>30</v>
      </c>
      <c r="D259" s="34">
        <v>16.11</v>
      </c>
      <c r="E259" s="32" t="s">
        <v>18</v>
      </c>
      <c r="F259" s="30">
        <v>17697</v>
      </c>
      <c r="G259" s="34">
        <v>4.4000000000000004</v>
      </c>
      <c r="H259" s="33">
        <v>0.25</v>
      </c>
      <c r="I259" s="32">
        <f>F259*G259*H259</f>
        <v>19466.7</v>
      </c>
      <c r="J259" s="34">
        <v>2.34</v>
      </c>
      <c r="K259" s="32">
        <f t="shared" si="85"/>
        <v>45552.078000000001</v>
      </c>
      <c r="L259" s="32">
        <v>10</v>
      </c>
      <c r="M259" s="32">
        <f t="shared" si="86"/>
        <v>4555.2078000000001</v>
      </c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>
        <f>M259+W259+O259+Q259+S259+U259</f>
        <v>4555.2078000000001</v>
      </c>
      <c r="Y259" s="32">
        <f>K259+X259</f>
        <v>50107.285799999998</v>
      </c>
      <c r="Z259" s="34"/>
      <c r="AA259" s="32">
        <f>Y259</f>
        <v>50107.285799999998</v>
      </c>
      <c r="AB259" s="39"/>
      <c r="AC259" s="40"/>
    </row>
    <row r="260" spans="1:29" s="64" customFormat="1" ht="18.600000000000001" customHeight="1">
      <c r="A260" s="28">
        <v>15</v>
      </c>
      <c r="B260" s="29" t="s">
        <v>371</v>
      </c>
      <c r="C260" s="30" t="s">
        <v>30</v>
      </c>
      <c r="D260" s="31">
        <v>16.399999999999999</v>
      </c>
      <c r="E260" s="32" t="s">
        <v>18</v>
      </c>
      <c r="F260" s="30">
        <v>17697</v>
      </c>
      <c r="G260" s="34">
        <v>4.4000000000000004</v>
      </c>
      <c r="H260" s="38">
        <v>1</v>
      </c>
      <c r="I260" s="32">
        <f t="shared" si="93"/>
        <v>77866.8</v>
      </c>
      <c r="J260" s="34">
        <v>2.34</v>
      </c>
      <c r="K260" s="32">
        <f t="shared" si="85"/>
        <v>182208.31200000001</v>
      </c>
      <c r="L260" s="32">
        <v>10</v>
      </c>
      <c r="M260" s="32">
        <f t="shared" si="86"/>
        <v>18220.831200000001</v>
      </c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>
        <f t="shared" si="87"/>
        <v>18220.831200000001</v>
      </c>
      <c r="Y260" s="32">
        <f t="shared" si="88"/>
        <v>200429.14319999999</v>
      </c>
      <c r="Z260" s="34"/>
      <c r="AA260" s="32">
        <f t="shared" si="89"/>
        <v>200429.14319999999</v>
      </c>
      <c r="AB260" s="39">
        <v>1</v>
      </c>
      <c r="AC260" s="40">
        <f>K260*AB260</f>
        <v>182208.31200000001</v>
      </c>
    </row>
    <row r="261" spans="1:29" s="64" customFormat="1" ht="18.600000000000001" customHeight="1">
      <c r="A261" s="28">
        <v>16</v>
      </c>
      <c r="B261" s="29" t="s">
        <v>371</v>
      </c>
      <c r="C261" s="30" t="s">
        <v>30</v>
      </c>
      <c r="D261" s="31">
        <v>16.399999999999999</v>
      </c>
      <c r="E261" s="32" t="s">
        <v>18</v>
      </c>
      <c r="F261" s="30">
        <v>17697</v>
      </c>
      <c r="G261" s="34">
        <v>4.4000000000000004</v>
      </c>
      <c r="H261" s="38">
        <v>0.5</v>
      </c>
      <c r="I261" s="32">
        <f t="shared" ref="I261:I269" si="94">F261*G261*H261</f>
        <v>38933.4</v>
      </c>
      <c r="J261" s="34">
        <v>2.34</v>
      </c>
      <c r="K261" s="32">
        <f t="shared" si="85"/>
        <v>91104.156000000003</v>
      </c>
      <c r="L261" s="32">
        <v>10</v>
      </c>
      <c r="M261" s="32">
        <f t="shared" si="86"/>
        <v>9110.4156000000003</v>
      </c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>
        <f t="shared" ref="X261:X268" si="95">M261+W261+O261+Q261+S261+U261</f>
        <v>9110.4156000000003</v>
      </c>
      <c r="Y261" s="32">
        <f t="shared" ref="Y261:Y268" si="96">K261+X261</f>
        <v>100214.5716</v>
      </c>
      <c r="Z261" s="34"/>
      <c r="AA261" s="32">
        <f t="shared" ref="AA261:AA268" si="97">Y261</f>
        <v>100214.5716</v>
      </c>
      <c r="AB261" s="39"/>
      <c r="AC261" s="40"/>
    </row>
    <row r="262" spans="1:29" s="64" customFormat="1" ht="18.600000000000001" customHeight="1">
      <c r="A262" s="28">
        <v>17</v>
      </c>
      <c r="B262" s="29" t="s">
        <v>291</v>
      </c>
      <c r="C262" s="30" t="s">
        <v>30</v>
      </c>
      <c r="D262" s="31" t="s">
        <v>20</v>
      </c>
      <c r="E262" s="32" t="s">
        <v>18</v>
      </c>
      <c r="F262" s="30">
        <v>17697</v>
      </c>
      <c r="G262" s="30">
        <v>4.53</v>
      </c>
      <c r="H262" s="38">
        <v>1</v>
      </c>
      <c r="I262" s="32">
        <f t="shared" si="94"/>
        <v>80167.41</v>
      </c>
      <c r="J262" s="34">
        <v>2.34</v>
      </c>
      <c r="K262" s="32">
        <f t="shared" si="85"/>
        <v>187591.73939999999</v>
      </c>
      <c r="L262" s="32">
        <v>10</v>
      </c>
      <c r="M262" s="32">
        <f t="shared" si="86"/>
        <v>18759.173939999997</v>
      </c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>
        <f t="shared" si="95"/>
        <v>18759.173939999997</v>
      </c>
      <c r="Y262" s="32">
        <f t="shared" si="96"/>
        <v>206350.91334</v>
      </c>
      <c r="Z262" s="34"/>
      <c r="AA262" s="32">
        <f t="shared" si="97"/>
        <v>206350.91334</v>
      </c>
      <c r="AB262" s="39">
        <v>1</v>
      </c>
      <c r="AC262" s="40">
        <f>K262*AB262</f>
        <v>187591.73939999999</v>
      </c>
    </row>
    <row r="263" spans="1:29" s="64" customFormat="1" ht="18.600000000000001" customHeight="1">
      <c r="A263" s="28">
        <v>18</v>
      </c>
      <c r="B263" s="29" t="s">
        <v>291</v>
      </c>
      <c r="C263" s="30" t="s">
        <v>30</v>
      </c>
      <c r="D263" s="31" t="s">
        <v>20</v>
      </c>
      <c r="E263" s="32" t="s">
        <v>18</v>
      </c>
      <c r="F263" s="30">
        <v>17697</v>
      </c>
      <c r="G263" s="30">
        <v>4.53</v>
      </c>
      <c r="H263" s="33">
        <v>0.25</v>
      </c>
      <c r="I263" s="32">
        <f t="shared" si="94"/>
        <v>20041.852500000001</v>
      </c>
      <c r="J263" s="34">
        <v>2.34</v>
      </c>
      <c r="K263" s="32">
        <f t="shared" si="85"/>
        <v>46897.934849999998</v>
      </c>
      <c r="L263" s="32">
        <v>10</v>
      </c>
      <c r="M263" s="32">
        <f t="shared" si="86"/>
        <v>4689.7934849999992</v>
      </c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>
        <f t="shared" si="95"/>
        <v>4689.7934849999992</v>
      </c>
      <c r="Y263" s="32">
        <f t="shared" si="96"/>
        <v>51587.728335</v>
      </c>
      <c r="Z263" s="34"/>
      <c r="AA263" s="32">
        <f t="shared" si="97"/>
        <v>51587.728335</v>
      </c>
      <c r="AB263" s="36"/>
      <c r="AC263" s="40"/>
    </row>
    <row r="264" spans="1:29" s="64" customFormat="1" ht="18.600000000000001" customHeight="1">
      <c r="A264" s="28">
        <v>19</v>
      </c>
      <c r="B264" s="29" t="s">
        <v>291</v>
      </c>
      <c r="C264" s="30" t="s">
        <v>31</v>
      </c>
      <c r="D264" s="31" t="s">
        <v>20</v>
      </c>
      <c r="E264" s="32"/>
      <c r="F264" s="30">
        <v>17697</v>
      </c>
      <c r="G264" s="30">
        <v>3.73</v>
      </c>
      <c r="H264" s="38">
        <v>1</v>
      </c>
      <c r="I264" s="32">
        <f t="shared" si="94"/>
        <v>66009.81</v>
      </c>
      <c r="J264" s="34">
        <v>2.34</v>
      </c>
      <c r="K264" s="32">
        <f t="shared" si="85"/>
        <v>154462.95539999998</v>
      </c>
      <c r="L264" s="32">
        <v>10</v>
      </c>
      <c r="M264" s="32">
        <f t="shared" si="86"/>
        <v>15446.295539999997</v>
      </c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>
        <f t="shared" si="95"/>
        <v>15446.295539999997</v>
      </c>
      <c r="Y264" s="32">
        <f t="shared" si="96"/>
        <v>169909.25093999997</v>
      </c>
      <c r="Z264" s="34"/>
      <c r="AA264" s="32">
        <f t="shared" si="97"/>
        <v>169909.25093999997</v>
      </c>
      <c r="AB264" s="39">
        <v>1</v>
      </c>
      <c r="AC264" s="40">
        <f>K264*AB264</f>
        <v>154462.95539999998</v>
      </c>
    </row>
    <row r="265" spans="1:29" s="64" customFormat="1" ht="18.600000000000001" customHeight="1">
      <c r="A265" s="28">
        <v>20</v>
      </c>
      <c r="B265" s="29" t="s">
        <v>291</v>
      </c>
      <c r="C265" s="30" t="s">
        <v>27</v>
      </c>
      <c r="D265" s="31">
        <v>8.6999999999999993</v>
      </c>
      <c r="E265" s="32" t="s">
        <v>28</v>
      </c>
      <c r="F265" s="30">
        <v>17697</v>
      </c>
      <c r="G265" s="30">
        <v>3.98</v>
      </c>
      <c r="H265" s="38">
        <v>1</v>
      </c>
      <c r="I265" s="32">
        <f t="shared" si="94"/>
        <v>70434.06</v>
      </c>
      <c r="J265" s="34">
        <v>2.34</v>
      </c>
      <c r="K265" s="32">
        <f t="shared" si="85"/>
        <v>164815.70039999997</v>
      </c>
      <c r="L265" s="32">
        <v>10</v>
      </c>
      <c r="M265" s="32">
        <f t="shared" si="86"/>
        <v>16481.570039999999</v>
      </c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>
        <f t="shared" si="95"/>
        <v>16481.570039999999</v>
      </c>
      <c r="Y265" s="32">
        <f t="shared" si="96"/>
        <v>181297.27043999996</v>
      </c>
      <c r="Z265" s="34"/>
      <c r="AA265" s="32">
        <f t="shared" si="97"/>
        <v>181297.27043999996</v>
      </c>
      <c r="AB265" s="39">
        <v>1</v>
      </c>
      <c r="AC265" s="40">
        <f>K265*AB265</f>
        <v>164815.70039999997</v>
      </c>
    </row>
    <row r="266" spans="1:29" s="64" customFormat="1" ht="18.600000000000001" customHeight="1">
      <c r="A266" s="28">
        <v>21</v>
      </c>
      <c r="B266" s="29" t="s">
        <v>487</v>
      </c>
      <c r="C266" s="30" t="s">
        <v>31</v>
      </c>
      <c r="D266" s="34">
        <v>5.0999999999999996</v>
      </c>
      <c r="E266" s="32"/>
      <c r="F266" s="30">
        <v>17697</v>
      </c>
      <c r="G266" s="30">
        <v>3.49</v>
      </c>
      <c r="H266" s="38">
        <v>1</v>
      </c>
      <c r="I266" s="32">
        <f t="shared" si="94"/>
        <v>61762.530000000006</v>
      </c>
      <c r="J266" s="34">
        <v>2.34</v>
      </c>
      <c r="K266" s="32">
        <f t="shared" si="85"/>
        <v>144524.32020000002</v>
      </c>
      <c r="L266" s="32">
        <v>10</v>
      </c>
      <c r="M266" s="32">
        <f t="shared" si="86"/>
        <v>14452.43202</v>
      </c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>
        <f t="shared" si="95"/>
        <v>14452.43202</v>
      </c>
      <c r="Y266" s="32">
        <f t="shared" si="96"/>
        <v>158976.75222000002</v>
      </c>
      <c r="Z266" s="34"/>
      <c r="AA266" s="32">
        <f t="shared" si="97"/>
        <v>158976.75222000002</v>
      </c>
      <c r="AB266" s="38">
        <v>1</v>
      </c>
      <c r="AC266" s="40">
        <f>K266*AB266</f>
        <v>144524.32020000002</v>
      </c>
    </row>
    <row r="267" spans="1:29" s="64" customFormat="1" ht="18.600000000000001" customHeight="1">
      <c r="A267" s="28">
        <v>22</v>
      </c>
      <c r="B267" s="29" t="s">
        <v>595</v>
      </c>
      <c r="C267" s="30" t="s">
        <v>31</v>
      </c>
      <c r="D267" s="34">
        <v>4.4000000000000004</v>
      </c>
      <c r="E267" s="32"/>
      <c r="F267" s="30">
        <v>17697</v>
      </c>
      <c r="G267" s="30">
        <v>3.45</v>
      </c>
      <c r="H267" s="33">
        <v>0.25</v>
      </c>
      <c r="I267" s="32">
        <f t="shared" si="94"/>
        <v>15263.6625</v>
      </c>
      <c r="J267" s="34">
        <v>2.34</v>
      </c>
      <c r="K267" s="32">
        <f t="shared" si="85"/>
        <v>35716.970249999998</v>
      </c>
      <c r="L267" s="32">
        <v>10</v>
      </c>
      <c r="M267" s="32">
        <f t="shared" si="86"/>
        <v>3571.6970249999999</v>
      </c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>
        <f t="shared" si="95"/>
        <v>3571.6970249999999</v>
      </c>
      <c r="Y267" s="32">
        <f t="shared" si="96"/>
        <v>39288.667275</v>
      </c>
      <c r="Z267" s="34"/>
      <c r="AA267" s="32">
        <f t="shared" si="97"/>
        <v>39288.667275</v>
      </c>
      <c r="AB267" s="38"/>
      <c r="AC267" s="40"/>
    </row>
    <row r="268" spans="1:29" s="100" customFormat="1" ht="18.600000000000001" customHeight="1">
      <c r="A268" s="28">
        <v>23</v>
      </c>
      <c r="B268" s="29" t="s">
        <v>572</v>
      </c>
      <c r="C268" s="30" t="s">
        <v>594</v>
      </c>
      <c r="D268" s="31">
        <v>15.3</v>
      </c>
      <c r="E268" s="32" t="s">
        <v>28</v>
      </c>
      <c r="F268" s="30">
        <v>17697</v>
      </c>
      <c r="G268" s="34">
        <v>4.5</v>
      </c>
      <c r="H268" s="38">
        <v>0.5</v>
      </c>
      <c r="I268" s="32">
        <f t="shared" si="94"/>
        <v>39818.25</v>
      </c>
      <c r="J268" s="34">
        <v>2.34</v>
      </c>
      <c r="K268" s="32">
        <f t="shared" si="85"/>
        <v>93174.704999999987</v>
      </c>
      <c r="L268" s="32">
        <v>10</v>
      </c>
      <c r="M268" s="32">
        <f t="shared" si="86"/>
        <v>9317.4704999999976</v>
      </c>
      <c r="N268" s="32"/>
      <c r="O268" s="32"/>
      <c r="P268" s="35"/>
      <c r="Q268" s="32"/>
      <c r="R268" s="35"/>
      <c r="S268" s="32"/>
      <c r="T268" s="32"/>
      <c r="U268" s="32"/>
      <c r="V268" s="32"/>
      <c r="W268" s="32"/>
      <c r="X268" s="32">
        <f t="shared" si="95"/>
        <v>9317.4704999999976</v>
      </c>
      <c r="Y268" s="32">
        <f t="shared" si="96"/>
        <v>102492.17549999998</v>
      </c>
      <c r="Z268" s="34"/>
      <c r="AA268" s="32">
        <f t="shared" si="97"/>
        <v>102492.17549999998</v>
      </c>
      <c r="AB268" s="39"/>
      <c r="AC268" s="40"/>
    </row>
    <row r="269" spans="1:29" s="100" customFormat="1" ht="18.600000000000001" customHeight="1">
      <c r="A269" s="28">
        <v>24</v>
      </c>
      <c r="B269" s="29" t="s">
        <v>310</v>
      </c>
      <c r="C269" s="30" t="s">
        <v>29</v>
      </c>
      <c r="D269" s="31" t="s">
        <v>20</v>
      </c>
      <c r="E269" s="30" t="s">
        <v>46</v>
      </c>
      <c r="F269" s="78">
        <v>17697</v>
      </c>
      <c r="G269" s="30">
        <v>4.41</v>
      </c>
      <c r="H269" s="38">
        <v>1</v>
      </c>
      <c r="I269" s="32">
        <f t="shared" si="94"/>
        <v>78043.77</v>
      </c>
      <c r="J269" s="34">
        <v>2.34</v>
      </c>
      <c r="K269" s="32">
        <f t="shared" si="85"/>
        <v>182622.42180000001</v>
      </c>
      <c r="L269" s="32">
        <v>10</v>
      </c>
      <c r="M269" s="32">
        <f t="shared" si="86"/>
        <v>18262.242180000001</v>
      </c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>
        <f t="shared" si="87"/>
        <v>18262.242180000001</v>
      </c>
      <c r="Y269" s="32">
        <f t="shared" si="88"/>
        <v>200884.66398000001</v>
      </c>
      <c r="Z269" s="34"/>
      <c r="AA269" s="32">
        <f t="shared" si="89"/>
        <v>200884.66398000001</v>
      </c>
      <c r="AB269" s="39">
        <v>1</v>
      </c>
      <c r="AC269" s="40">
        <f>K269*AB269</f>
        <v>182622.42180000001</v>
      </c>
    </row>
    <row r="270" spans="1:29" s="100" customFormat="1" ht="18.600000000000001" customHeight="1">
      <c r="A270" s="28">
        <v>25</v>
      </c>
      <c r="B270" s="29" t="s">
        <v>310</v>
      </c>
      <c r="C270" s="30" t="s">
        <v>29</v>
      </c>
      <c r="D270" s="31" t="s">
        <v>20</v>
      </c>
      <c r="E270" s="30" t="s">
        <v>46</v>
      </c>
      <c r="F270" s="30">
        <v>17697</v>
      </c>
      <c r="G270" s="30">
        <v>4.41</v>
      </c>
      <c r="H270" s="38">
        <v>0.5</v>
      </c>
      <c r="I270" s="32">
        <f t="shared" si="93"/>
        <v>39021.885000000002</v>
      </c>
      <c r="J270" s="34">
        <v>2.34</v>
      </c>
      <c r="K270" s="32">
        <f t="shared" si="85"/>
        <v>91311.210900000005</v>
      </c>
      <c r="L270" s="32">
        <v>10</v>
      </c>
      <c r="M270" s="32">
        <f t="shared" si="86"/>
        <v>9131.1210900000005</v>
      </c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>
        <f t="shared" si="87"/>
        <v>9131.1210900000005</v>
      </c>
      <c r="Y270" s="32">
        <f t="shared" si="88"/>
        <v>100442.33199000001</v>
      </c>
      <c r="Z270" s="34"/>
      <c r="AA270" s="32">
        <f t="shared" si="89"/>
        <v>100442.33199000001</v>
      </c>
      <c r="AB270" s="31"/>
      <c r="AC270" s="40"/>
    </row>
    <row r="271" spans="1:29" s="100" customFormat="1" ht="18.600000000000001" customHeight="1">
      <c r="A271" s="28">
        <v>26</v>
      </c>
      <c r="B271" s="29" t="s">
        <v>311</v>
      </c>
      <c r="C271" s="30" t="s">
        <v>30</v>
      </c>
      <c r="D271" s="34" t="s">
        <v>20</v>
      </c>
      <c r="E271" s="32" t="s">
        <v>18</v>
      </c>
      <c r="F271" s="30">
        <v>17697</v>
      </c>
      <c r="G271" s="30">
        <v>4.53</v>
      </c>
      <c r="H271" s="38">
        <v>1</v>
      </c>
      <c r="I271" s="32">
        <f t="shared" si="93"/>
        <v>80167.41</v>
      </c>
      <c r="J271" s="34">
        <v>2.34</v>
      </c>
      <c r="K271" s="32">
        <f t="shared" si="85"/>
        <v>187591.73939999999</v>
      </c>
      <c r="L271" s="32">
        <v>10</v>
      </c>
      <c r="M271" s="32">
        <f t="shared" si="86"/>
        <v>18759.173939999997</v>
      </c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>
        <f t="shared" si="87"/>
        <v>18759.173939999997</v>
      </c>
      <c r="Y271" s="32">
        <f t="shared" si="88"/>
        <v>206350.91334</v>
      </c>
      <c r="Z271" s="34"/>
      <c r="AA271" s="32">
        <f t="shared" si="89"/>
        <v>206350.91334</v>
      </c>
      <c r="AB271" s="39">
        <v>1</v>
      </c>
      <c r="AC271" s="40">
        <f>K271*AB271</f>
        <v>187591.73939999999</v>
      </c>
    </row>
    <row r="272" spans="1:29" s="100" customFormat="1" ht="18.600000000000001" customHeight="1">
      <c r="A272" s="28">
        <v>27</v>
      </c>
      <c r="B272" s="29" t="s">
        <v>311</v>
      </c>
      <c r="C272" s="30" t="s">
        <v>30</v>
      </c>
      <c r="D272" s="34" t="s">
        <v>20</v>
      </c>
      <c r="E272" s="32" t="s">
        <v>18</v>
      </c>
      <c r="F272" s="30">
        <v>17697</v>
      </c>
      <c r="G272" s="30">
        <v>4.53</v>
      </c>
      <c r="H272" s="38">
        <v>0.5</v>
      </c>
      <c r="I272" s="32">
        <f t="shared" si="93"/>
        <v>40083.705000000002</v>
      </c>
      <c r="J272" s="34">
        <v>2.34</v>
      </c>
      <c r="K272" s="32">
        <f t="shared" si="85"/>
        <v>93795.869699999996</v>
      </c>
      <c r="L272" s="32">
        <v>10</v>
      </c>
      <c r="M272" s="32">
        <f t="shared" si="86"/>
        <v>9379.5869699999985</v>
      </c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>
        <f t="shared" si="87"/>
        <v>9379.5869699999985</v>
      </c>
      <c r="Y272" s="32">
        <f t="shared" si="88"/>
        <v>103175.45667</v>
      </c>
      <c r="Z272" s="34"/>
      <c r="AA272" s="32">
        <f t="shared" si="89"/>
        <v>103175.45667</v>
      </c>
      <c r="AB272" s="31"/>
      <c r="AC272" s="40"/>
    </row>
    <row r="273" spans="1:29" s="100" customFormat="1" ht="18.600000000000001" customHeight="1">
      <c r="A273" s="28">
        <v>28</v>
      </c>
      <c r="B273" s="29" t="s">
        <v>312</v>
      </c>
      <c r="C273" s="30" t="s">
        <v>31</v>
      </c>
      <c r="D273" s="34" t="s">
        <v>20</v>
      </c>
      <c r="E273" s="32"/>
      <c r="F273" s="30">
        <v>17697</v>
      </c>
      <c r="G273" s="30">
        <v>3.73</v>
      </c>
      <c r="H273" s="38">
        <v>1</v>
      </c>
      <c r="I273" s="32">
        <f t="shared" si="93"/>
        <v>66009.81</v>
      </c>
      <c r="J273" s="34">
        <v>2.34</v>
      </c>
      <c r="K273" s="32">
        <f t="shared" si="85"/>
        <v>154462.95539999998</v>
      </c>
      <c r="L273" s="32">
        <v>10</v>
      </c>
      <c r="M273" s="32">
        <f t="shared" si="86"/>
        <v>15446.295539999997</v>
      </c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>
        <f t="shared" si="87"/>
        <v>15446.295539999997</v>
      </c>
      <c r="Y273" s="32">
        <f t="shared" si="88"/>
        <v>169909.25093999997</v>
      </c>
      <c r="Z273" s="34"/>
      <c r="AA273" s="32">
        <f t="shared" si="89"/>
        <v>169909.25093999997</v>
      </c>
      <c r="AB273" s="39">
        <v>1</v>
      </c>
      <c r="AC273" s="40">
        <f>K273*AB273</f>
        <v>154462.95539999998</v>
      </c>
    </row>
    <row r="274" spans="1:29" s="100" customFormat="1" ht="18.600000000000001" customHeight="1">
      <c r="A274" s="28">
        <v>29</v>
      </c>
      <c r="B274" s="29" t="s">
        <v>312</v>
      </c>
      <c r="C274" s="30" t="s">
        <v>31</v>
      </c>
      <c r="D274" s="34" t="s">
        <v>20</v>
      </c>
      <c r="E274" s="32"/>
      <c r="F274" s="30">
        <v>17697</v>
      </c>
      <c r="G274" s="30">
        <v>3.73</v>
      </c>
      <c r="H274" s="38">
        <v>0.5</v>
      </c>
      <c r="I274" s="32">
        <f t="shared" si="93"/>
        <v>33004.904999999999</v>
      </c>
      <c r="J274" s="34">
        <v>2.34</v>
      </c>
      <c r="K274" s="32">
        <f t="shared" si="85"/>
        <v>77231.477699999989</v>
      </c>
      <c r="L274" s="32">
        <v>10</v>
      </c>
      <c r="M274" s="32">
        <f t="shared" si="86"/>
        <v>7723.1477699999987</v>
      </c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>
        <f t="shared" si="87"/>
        <v>7723.1477699999987</v>
      </c>
      <c r="Y274" s="32">
        <f t="shared" si="88"/>
        <v>84954.625469999984</v>
      </c>
      <c r="Z274" s="34"/>
      <c r="AA274" s="32">
        <f t="shared" si="89"/>
        <v>84954.625469999984</v>
      </c>
      <c r="AB274" s="31"/>
      <c r="AC274" s="40"/>
    </row>
    <row r="275" spans="1:29" s="100" customFormat="1" ht="18.600000000000001" customHeight="1">
      <c r="A275" s="28">
        <v>30</v>
      </c>
      <c r="B275" s="29" t="s">
        <v>313</v>
      </c>
      <c r="C275" s="30" t="s">
        <v>30</v>
      </c>
      <c r="D275" s="34" t="s">
        <v>20</v>
      </c>
      <c r="E275" s="32" t="s">
        <v>18</v>
      </c>
      <c r="F275" s="30">
        <v>17697</v>
      </c>
      <c r="G275" s="30">
        <v>4.53</v>
      </c>
      <c r="H275" s="38">
        <v>1</v>
      </c>
      <c r="I275" s="32">
        <f t="shared" si="93"/>
        <v>80167.41</v>
      </c>
      <c r="J275" s="34">
        <v>2.34</v>
      </c>
      <c r="K275" s="32">
        <f t="shared" si="85"/>
        <v>187591.73939999999</v>
      </c>
      <c r="L275" s="32">
        <v>10</v>
      </c>
      <c r="M275" s="32">
        <f t="shared" si="86"/>
        <v>18759.173939999997</v>
      </c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>
        <f t="shared" si="87"/>
        <v>18759.173939999997</v>
      </c>
      <c r="Y275" s="32">
        <f t="shared" si="88"/>
        <v>206350.91334</v>
      </c>
      <c r="Z275" s="34"/>
      <c r="AA275" s="32">
        <f t="shared" si="89"/>
        <v>206350.91334</v>
      </c>
      <c r="AB275" s="39">
        <v>1</v>
      </c>
      <c r="AC275" s="40">
        <f>K275*AB275</f>
        <v>187591.73939999999</v>
      </c>
    </row>
    <row r="276" spans="1:29" s="100" customFormat="1" ht="18.600000000000001" customHeight="1">
      <c r="A276" s="28">
        <v>31</v>
      </c>
      <c r="B276" s="29" t="s">
        <v>313</v>
      </c>
      <c r="C276" s="30" t="s">
        <v>30</v>
      </c>
      <c r="D276" s="34" t="s">
        <v>20</v>
      </c>
      <c r="E276" s="32" t="s">
        <v>18</v>
      </c>
      <c r="F276" s="30">
        <v>17697</v>
      </c>
      <c r="G276" s="30">
        <v>4.53</v>
      </c>
      <c r="H276" s="38">
        <v>0.5</v>
      </c>
      <c r="I276" s="32">
        <f t="shared" si="93"/>
        <v>40083.705000000002</v>
      </c>
      <c r="J276" s="34">
        <v>2.34</v>
      </c>
      <c r="K276" s="32">
        <f t="shared" si="85"/>
        <v>93795.869699999996</v>
      </c>
      <c r="L276" s="32">
        <v>10</v>
      </c>
      <c r="M276" s="32">
        <f t="shared" si="86"/>
        <v>9379.5869699999985</v>
      </c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>
        <f t="shared" si="87"/>
        <v>9379.5869699999985</v>
      </c>
      <c r="Y276" s="32">
        <f t="shared" si="88"/>
        <v>103175.45667</v>
      </c>
      <c r="Z276" s="34"/>
      <c r="AA276" s="32">
        <f t="shared" si="89"/>
        <v>103175.45667</v>
      </c>
      <c r="AB276" s="39"/>
      <c r="AC276" s="40"/>
    </row>
    <row r="277" spans="1:29" s="25" customFormat="1" ht="18.600000000000001" customHeight="1">
      <c r="A277" s="210"/>
      <c r="B277" s="41" t="s">
        <v>22</v>
      </c>
      <c r="C277" s="27"/>
      <c r="D277" s="45"/>
      <c r="E277" s="30"/>
      <c r="F277" s="42"/>
      <c r="G277" s="45"/>
      <c r="H277" s="27">
        <f>SUM(H246:H276)</f>
        <v>22.5</v>
      </c>
      <c r="I277" s="44">
        <f>SUM(I246:I276)</f>
        <v>1649758.5825000005</v>
      </c>
      <c r="J277" s="45"/>
      <c r="K277" s="44">
        <f>SUM(K246:K276)</f>
        <v>3860435.0830499995</v>
      </c>
      <c r="L277" s="45"/>
      <c r="M277" s="44">
        <f>SUM(M246:M276)</f>
        <v>386043.50830500002</v>
      </c>
      <c r="N277" s="45"/>
      <c r="O277" s="44">
        <f>SUM(O246:O276)</f>
        <v>0</v>
      </c>
      <c r="P277" s="45"/>
      <c r="Q277" s="44">
        <f>SUM(Q246:Q276)</f>
        <v>0</v>
      </c>
      <c r="R277" s="45"/>
      <c r="S277" s="44">
        <f>SUM(S246:S276)</f>
        <v>13272.75</v>
      </c>
      <c r="T277" s="45"/>
      <c r="U277" s="44">
        <f>SUM(U246:U276)</f>
        <v>0</v>
      </c>
      <c r="V277" s="45"/>
      <c r="W277" s="44">
        <f>SUM(W246:W276)</f>
        <v>0</v>
      </c>
      <c r="X277" s="44">
        <f>SUM(X246:X276)</f>
        <v>399316.25830500002</v>
      </c>
      <c r="Y277" s="44">
        <f>SUM(Y246:Y276)</f>
        <v>4259751.3413550006</v>
      </c>
      <c r="Z277" s="44"/>
      <c r="AA277" s="44">
        <f>SUM(AA246:AA276)</f>
        <v>4259751.3413550006</v>
      </c>
      <c r="AB277" s="48">
        <f>SUM(AB246:AB276)</f>
        <v>19</v>
      </c>
      <c r="AC277" s="83">
        <f>SUM(AC246:AC276)</f>
        <v>2979727.0658999998</v>
      </c>
    </row>
    <row r="278" spans="1:29" s="64" customFormat="1" ht="18.600000000000001" customHeight="1">
      <c r="A278" s="287" t="s">
        <v>32</v>
      </c>
      <c r="B278" s="288"/>
      <c r="C278" s="288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288"/>
      <c r="U278" s="288"/>
      <c r="V278" s="288"/>
      <c r="W278" s="288"/>
      <c r="X278" s="288"/>
      <c r="Y278" s="288"/>
      <c r="Z278" s="288"/>
      <c r="AA278" s="288"/>
      <c r="AB278" s="288"/>
      <c r="AC278" s="289"/>
    </row>
    <row r="279" spans="1:29" s="26" customFormat="1" ht="18.600000000000001" customHeight="1">
      <c r="A279" s="28">
        <v>1</v>
      </c>
      <c r="B279" s="29" t="s">
        <v>402</v>
      </c>
      <c r="C279" s="30">
        <v>5</v>
      </c>
      <c r="D279" s="30"/>
      <c r="E279" s="32"/>
      <c r="F279" s="30">
        <v>17697</v>
      </c>
      <c r="G279" s="30">
        <v>2.93</v>
      </c>
      <c r="H279" s="38">
        <v>1</v>
      </c>
      <c r="I279" s="32">
        <f t="shared" ref="I279:I297" si="98">F279*G279*H279</f>
        <v>51852.210000000006</v>
      </c>
      <c r="J279" s="34">
        <v>1.71</v>
      </c>
      <c r="K279" s="49">
        <f t="shared" ref="K279:K297" si="99">I279*J279</f>
        <v>88667.279100000014</v>
      </c>
      <c r="L279" s="32">
        <v>10</v>
      </c>
      <c r="M279" s="32">
        <f>K279*L279/100</f>
        <v>8866.7279100000014</v>
      </c>
      <c r="N279" s="32"/>
      <c r="O279" s="32"/>
      <c r="P279" s="35"/>
      <c r="Q279" s="32"/>
      <c r="R279" s="35"/>
      <c r="S279" s="32"/>
      <c r="T279" s="32"/>
      <c r="U279" s="32"/>
      <c r="V279" s="32"/>
      <c r="W279" s="32"/>
      <c r="X279" s="32">
        <f>M279+W279+O279+Q279+S279+U279</f>
        <v>8866.7279100000014</v>
      </c>
      <c r="Y279" s="32">
        <f>K279+X279</f>
        <v>97534.007010000016</v>
      </c>
      <c r="Z279" s="31">
        <v>1.7</v>
      </c>
      <c r="AA279" s="32">
        <f>Y279*Z279</f>
        <v>165807.81191700001</v>
      </c>
      <c r="AB279" s="39">
        <v>1</v>
      </c>
      <c r="AC279" s="40">
        <f>K279*AB279</f>
        <v>88667.279100000014</v>
      </c>
    </row>
    <row r="280" spans="1:29" s="64" customFormat="1" ht="18.600000000000001" customHeight="1">
      <c r="A280" s="28">
        <v>2</v>
      </c>
      <c r="B280" s="29" t="s">
        <v>88</v>
      </c>
      <c r="C280" s="30">
        <v>4</v>
      </c>
      <c r="D280" s="34"/>
      <c r="E280" s="32"/>
      <c r="F280" s="30">
        <v>17697</v>
      </c>
      <c r="G280" s="34">
        <v>2.9</v>
      </c>
      <c r="H280" s="38">
        <v>1</v>
      </c>
      <c r="I280" s="32">
        <f t="shared" si="98"/>
        <v>51321.299999999996</v>
      </c>
      <c r="J280" s="34">
        <v>1.71</v>
      </c>
      <c r="K280" s="49">
        <f t="shared" si="99"/>
        <v>87759.422999999995</v>
      </c>
      <c r="L280" s="32">
        <v>10</v>
      </c>
      <c r="M280" s="32">
        <f t="shared" ref="M280:M285" si="100">K280*L280/100</f>
        <v>8775.9423000000006</v>
      </c>
      <c r="N280" s="32"/>
      <c r="O280" s="32"/>
      <c r="P280" s="32">
        <v>30</v>
      </c>
      <c r="Q280" s="32">
        <f t="shared" ref="Q280:Q285" si="101">(F280*H280)*P280/100</f>
        <v>5309.1</v>
      </c>
      <c r="R280" s="35"/>
      <c r="S280" s="32"/>
      <c r="T280" s="32"/>
      <c r="U280" s="32"/>
      <c r="V280" s="32"/>
      <c r="W280" s="32"/>
      <c r="X280" s="32">
        <f t="shared" ref="X280:X285" si="102">M280+W280+O280+Q280+S280+U280</f>
        <v>14085.042300000001</v>
      </c>
      <c r="Y280" s="32">
        <f t="shared" ref="Y280:Y285" si="103">K280+X280</f>
        <v>101844.4653</v>
      </c>
      <c r="Z280" s="34">
        <v>1.1499999999999999</v>
      </c>
      <c r="AA280" s="32">
        <f t="shared" ref="AA280:AA285" si="104">Y280*Z280</f>
        <v>117121.13509499999</v>
      </c>
      <c r="AB280" s="39">
        <v>1</v>
      </c>
      <c r="AC280" s="40">
        <f t="shared" ref="AC280:AC285" si="105">K280*AB280</f>
        <v>87759.422999999995</v>
      </c>
    </row>
    <row r="281" spans="1:29" s="64" customFormat="1" ht="18.600000000000001" customHeight="1">
      <c r="A281" s="28">
        <v>3</v>
      </c>
      <c r="B281" s="29" t="s">
        <v>88</v>
      </c>
      <c r="C281" s="30">
        <v>4</v>
      </c>
      <c r="D281" s="34"/>
      <c r="E281" s="32"/>
      <c r="F281" s="30">
        <v>17697</v>
      </c>
      <c r="G281" s="34">
        <v>2.9</v>
      </c>
      <c r="H281" s="38">
        <v>1</v>
      </c>
      <c r="I281" s="32">
        <f t="shared" si="98"/>
        <v>51321.299999999996</v>
      </c>
      <c r="J281" s="34">
        <v>1.71</v>
      </c>
      <c r="K281" s="49">
        <f t="shared" si="99"/>
        <v>87759.422999999995</v>
      </c>
      <c r="L281" s="32">
        <v>10</v>
      </c>
      <c r="M281" s="32">
        <f t="shared" si="100"/>
        <v>8775.9423000000006</v>
      </c>
      <c r="N281" s="32"/>
      <c r="O281" s="32"/>
      <c r="P281" s="32">
        <v>30</v>
      </c>
      <c r="Q281" s="32">
        <f t="shared" si="101"/>
        <v>5309.1</v>
      </c>
      <c r="R281" s="35"/>
      <c r="S281" s="32"/>
      <c r="T281" s="32"/>
      <c r="U281" s="32"/>
      <c r="V281" s="32"/>
      <c r="W281" s="32"/>
      <c r="X281" s="32">
        <f t="shared" si="102"/>
        <v>14085.042300000001</v>
      </c>
      <c r="Y281" s="32">
        <f t="shared" si="103"/>
        <v>101844.4653</v>
      </c>
      <c r="Z281" s="34">
        <v>1.1499999999999999</v>
      </c>
      <c r="AA281" s="32">
        <f t="shared" si="104"/>
        <v>117121.13509499999</v>
      </c>
      <c r="AB281" s="39">
        <v>1</v>
      </c>
      <c r="AC281" s="40">
        <f t="shared" si="105"/>
        <v>87759.422999999995</v>
      </c>
    </row>
    <row r="282" spans="1:29" s="25" customFormat="1" ht="18.600000000000001" customHeight="1">
      <c r="A282" s="28">
        <v>4</v>
      </c>
      <c r="B282" s="29" t="s">
        <v>88</v>
      </c>
      <c r="C282" s="30">
        <v>4</v>
      </c>
      <c r="D282" s="34"/>
      <c r="E282" s="32"/>
      <c r="F282" s="30">
        <v>17697</v>
      </c>
      <c r="G282" s="34">
        <v>2.9</v>
      </c>
      <c r="H282" s="38">
        <v>1</v>
      </c>
      <c r="I282" s="32">
        <f t="shared" si="98"/>
        <v>51321.299999999996</v>
      </c>
      <c r="J282" s="34">
        <v>1.71</v>
      </c>
      <c r="K282" s="49">
        <f t="shared" si="99"/>
        <v>87759.422999999995</v>
      </c>
      <c r="L282" s="32">
        <v>10</v>
      </c>
      <c r="M282" s="32">
        <f t="shared" si="100"/>
        <v>8775.9423000000006</v>
      </c>
      <c r="N282" s="32"/>
      <c r="O282" s="32"/>
      <c r="P282" s="32">
        <v>30</v>
      </c>
      <c r="Q282" s="32">
        <f t="shared" si="101"/>
        <v>5309.1</v>
      </c>
      <c r="R282" s="35"/>
      <c r="S282" s="32"/>
      <c r="T282" s="32"/>
      <c r="U282" s="32"/>
      <c r="V282" s="32"/>
      <c r="W282" s="32"/>
      <c r="X282" s="32">
        <f t="shared" si="102"/>
        <v>14085.042300000001</v>
      </c>
      <c r="Y282" s="32">
        <f t="shared" si="103"/>
        <v>101844.4653</v>
      </c>
      <c r="Z282" s="34">
        <v>1.1499999999999999</v>
      </c>
      <c r="AA282" s="32">
        <f t="shared" si="104"/>
        <v>117121.13509499999</v>
      </c>
      <c r="AB282" s="39">
        <v>1</v>
      </c>
      <c r="AC282" s="40">
        <f t="shared" si="105"/>
        <v>87759.422999999995</v>
      </c>
    </row>
    <row r="283" spans="1:29" s="25" customFormat="1" ht="18.600000000000001" customHeight="1">
      <c r="A283" s="28">
        <v>5</v>
      </c>
      <c r="B283" s="29" t="s">
        <v>88</v>
      </c>
      <c r="C283" s="30">
        <v>4</v>
      </c>
      <c r="D283" s="34"/>
      <c r="E283" s="32"/>
      <c r="F283" s="30">
        <v>17697</v>
      </c>
      <c r="G283" s="34">
        <v>2.9</v>
      </c>
      <c r="H283" s="38">
        <v>1</v>
      </c>
      <c r="I283" s="32">
        <f t="shared" si="98"/>
        <v>51321.299999999996</v>
      </c>
      <c r="J283" s="34">
        <v>1.71</v>
      </c>
      <c r="K283" s="49">
        <f t="shared" si="99"/>
        <v>87759.422999999995</v>
      </c>
      <c r="L283" s="32">
        <v>10</v>
      </c>
      <c r="M283" s="32">
        <f t="shared" si="100"/>
        <v>8775.9423000000006</v>
      </c>
      <c r="N283" s="32"/>
      <c r="O283" s="32"/>
      <c r="P283" s="32">
        <v>30</v>
      </c>
      <c r="Q283" s="32">
        <f t="shared" si="101"/>
        <v>5309.1</v>
      </c>
      <c r="R283" s="35"/>
      <c r="S283" s="32"/>
      <c r="T283" s="32"/>
      <c r="U283" s="32"/>
      <c r="V283" s="32"/>
      <c r="W283" s="32"/>
      <c r="X283" s="32">
        <f t="shared" si="102"/>
        <v>14085.042300000001</v>
      </c>
      <c r="Y283" s="32">
        <f t="shared" si="103"/>
        <v>101844.4653</v>
      </c>
      <c r="Z283" s="34">
        <v>1.1499999999999999</v>
      </c>
      <c r="AA283" s="32">
        <f t="shared" si="104"/>
        <v>117121.13509499999</v>
      </c>
      <c r="AB283" s="39">
        <v>1</v>
      </c>
      <c r="AC283" s="40">
        <f t="shared" si="105"/>
        <v>87759.422999999995</v>
      </c>
    </row>
    <row r="284" spans="1:29" s="64" customFormat="1" ht="18.600000000000001" customHeight="1">
      <c r="A284" s="28">
        <v>6</v>
      </c>
      <c r="B284" s="29" t="s">
        <v>88</v>
      </c>
      <c r="C284" s="30">
        <v>4</v>
      </c>
      <c r="D284" s="34"/>
      <c r="E284" s="32"/>
      <c r="F284" s="30">
        <v>17697</v>
      </c>
      <c r="G284" s="34">
        <v>2.9</v>
      </c>
      <c r="H284" s="38">
        <v>1</v>
      </c>
      <c r="I284" s="32">
        <f t="shared" si="98"/>
        <v>51321.299999999996</v>
      </c>
      <c r="J284" s="34">
        <v>1.71</v>
      </c>
      <c r="K284" s="49">
        <f t="shared" si="99"/>
        <v>87759.422999999995</v>
      </c>
      <c r="L284" s="32">
        <v>10</v>
      </c>
      <c r="M284" s="32">
        <f t="shared" si="100"/>
        <v>8775.9423000000006</v>
      </c>
      <c r="N284" s="32"/>
      <c r="O284" s="32"/>
      <c r="P284" s="32">
        <v>30</v>
      </c>
      <c r="Q284" s="32">
        <f t="shared" si="101"/>
        <v>5309.1</v>
      </c>
      <c r="R284" s="35"/>
      <c r="S284" s="32"/>
      <c r="T284" s="32"/>
      <c r="U284" s="32"/>
      <c r="V284" s="32"/>
      <c r="W284" s="32"/>
      <c r="X284" s="32">
        <f t="shared" si="102"/>
        <v>14085.042300000001</v>
      </c>
      <c r="Y284" s="32">
        <f t="shared" si="103"/>
        <v>101844.4653</v>
      </c>
      <c r="Z284" s="34">
        <v>1.1499999999999999</v>
      </c>
      <c r="AA284" s="32">
        <f t="shared" si="104"/>
        <v>117121.13509499999</v>
      </c>
      <c r="AB284" s="39">
        <v>1</v>
      </c>
      <c r="AC284" s="40">
        <f t="shared" si="105"/>
        <v>87759.422999999995</v>
      </c>
    </row>
    <row r="285" spans="1:29" s="64" customFormat="1" ht="18.600000000000001" customHeight="1">
      <c r="A285" s="28">
        <v>7</v>
      </c>
      <c r="B285" s="29" t="s">
        <v>88</v>
      </c>
      <c r="C285" s="30">
        <v>4</v>
      </c>
      <c r="D285" s="34"/>
      <c r="E285" s="32"/>
      <c r="F285" s="30">
        <v>17697</v>
      </c>
      <c r="G285" s="34">
        <v>2.9</v>
      </c>
      <c r="H285" s="38">
        <v>1</v>
      </c>
      <c r="I285" s="32">
        <f t="shared" si="98"/>
        <v>51321.299999999996</v>
      </c>
      <c r="J285" s="34">
        <v>1.71</v>
      </c>
      <c r="K285" s="49">
        <f t="shared" si="99"/>
        <v>87759.422999999995</v>
      </c>
      <c r="L285" s="32">
        <v>10</v>
      </c>
      <c r="M285" s="32">
        <f t="shared" si="100"/>
        <v>8775.9423000000006</v>
      </c>
      <c r="N285" s="32"/>
      <c r="O285" s="32"/>
      <c r="P285" s="32">
        <v>30</v>
      </c>
      <c r="Q285" s="32">
        <f t="shared" si="101"/>
        <v>5309.1</v>
      </c>
      <c r="R285" s="35"/>
      <c r="S285" s="32"/>
      <c r="T285" s="32"/>
      <c r="U285" s="32"/>
      <c r="V285" s="32"/>
      <c r="W285" s="32"/>
      <c r="X285" s="32">
        <f t="shared" si="102"/>
        <v>14085.042300000001</v>
      </c>
      <c r="Y285" s="32">
        <f t="shared" si="103"/>
        <v>101844.4653</v>
      </c>
      <c r="Z285" s="34">
        <v>1.1499999999999999</v>
      </c>
      <c r="AA285" s="32">
        <f t="shared" si="104"/>
        <v>117121.13509499999</v>
      </c>
      <c r="AB285" s="39">
        <v>1</v>
      </c>
      <c r="AC285" s="40">
        <f t="shared" si="105"/>
        <v>87759.422999999995</v>
      </c>
    </row>
    <row r="286" spans="1:29" s="64" customFormat="1" ht="18.600000000000001" customHeight="1">
      <c r="A286" s="28">
        <v>8</v>
      </c>
      <c r="B286" s="29" t="s">
        <v>387</v>
      </c>
      <c r="C286" s="30">
        <v>4</v>
      </c>
      <c r="D286" s="30"/>
      <c r="E286" s="32"/>
      <c r="F286" s="30">
        <v>17697</v>
      </c>
      <c r="G286" s="34">
        <v>2.9</v>
      </c>
      <c r="H286" s="38">
        <v>1</v>
      </c>
      <c r="I286" s="32">
        <f t="shared" si="98"/>
        <v>51321.299999999996</v>
      </c>
      <c r="J286" s="34">
        <v>1.71</v>
      </c>
      <c r="K286" s="49">
        <f t="shared" si="99"/>
        <v>87759.422999999995</v>
      </c>
      <c r="L286" s="32">
        <v>10</v>
      </c>
      <c r="M286" s="32">
        <f t="shared" ref="M286:M297" si="106">K286*L286/100</f>
        <v>8775.9423000000006</v>
      </c>
      <c r="N286" s="30"/>
      <c r="O286" s="32"/>
      <c r="P286" s="35">
        <v>30</v>
      </c>
      <c r="Q286" s="32">
        <f>F286*H286*P286/100</f>
        <v>5309.1</v>
      </c>
      <c r="R286" s="35"/>
      <c r="S286" s="32"/>
      <c r="T286" s="32"/>
      <c r="U286" s="32"/>
      <c r="V286" s="32"/>
      <c r="W286" s="32"/>
      <c r="X286" s="32">
        <f t="shared" ref="X286:X297" si="107">M286+W286+O286+Q286+S286+U286</f>
        <v>14085.042300000001</v>
      </c>
      <c r="Y286" s="32">
        <f t="shared" ref="Y286:Y297" si="108">K286+X286</f>
        <v>101844.4653</v>
      </c>
      <c r="Z286" s="34">
        <v>1.1499999999999999</v>
      </c>
      <c r="AA286" s="32">
        <f t="shared" ref="AA286:AA297" si="109">Y286*Z286</f>
        <v>117121.13509499999</v>
      </c>
      <c r="AB286" s="39">
        <v>1</v>
      </c>
      <c r="AC286" s="40">
        <f t="shared" ref="AC286:AC296" si="110">K286*AB286</f>
        <v>87759.422999999995</v>
      </c>
    </row>
    <row r="287" spans="1:29" s="64" customFormat="1" ht="18.600000000000001" customHeight="1">
      <c r="A287" s="28">
        <v>9</v>
      </c>
      <c r="B287" s="29" t="s">
        <v>387</v>
      </c>
      <c r="C287" s="30">
        <v>4</v>
      </c>
      <c r="D287" s="34"/>
      <c r="E287" s="32"/>
      <c r="F287" s="30">
        <v>17697</v>
      </c>
      <c r="G287" s="34">
        <v>2.9</v>
      </c>
      <c r="H287" s="38">
        <v>1</v>
      </c>
      <c r="I287" s="32">
        <f t="shared" si="98"/>
        <v>51321.299999999996</v>
      </c>
      <c r="J287" s="34">
        <v>1.71</v>
      </c>
      <c r="K287" s="49">
        <f t="shared" si="99"/>
        <v>87759.422999999995</v>
      </c>
      <c r="L287" s="32">
        <v>10</v>
      </c>
      <c r="M287" s="32">
        <f t="shared" si="106"/>
        <v>8775.9423000000006</v>
      </c>
      <c r="N287" s="30"/>
      <c r="O287" s="32"/>
      <c r="P287" s="35">
        <v>30</v>
      </c>
      <c r="Q287" s="32">
        <f>F287*H287*P287/100</f>
        <v>5309.1</v>
      </c>
      <c r="R287" s="35"/>
      <c r="S287" s="32"/>
      <c r="T287" s="32"/>
      <c r="U287" s="32"/>
      <c r="V287" s="32"/>
      <c r="W287" s="32"/>
      <c r="X287" s="32">
        <f t="shared" si="107"/>
        <v>14085.042300000001</v>
      </c>
      <c r="Y287" s="32">
        <f t="shared" si="108"/>
        <v>101844.4653</v>
      </c>
      <c r="Z287" s="34">
        <v>1.1499999999999999</v>
      </c>
      <c r="AA287" s="32">
        <f t="shared" si="109"/>
        <v>117121.13509499999</v>
      </c>
      <c r="AB287" s="39">
        <v>1</v>
      </c>
      <c r="AC287" s="40">
        <f t="shared" si="110"/>
        <v>87759.422999999995</v>
      </c>
    </row>
    <row r="288" spans="1:29" s="64" customFormat="1" ht="18.600000000000001" customHeight="1">
      <c r="A288" s="28">
        <v>10</v>
      </c>
      <c r="B288" s="29" t="s">
        <v>387</v>
      </c>
      <c r="C288" s="30">
        <v>4</v>
      </c>
      <c r="D288" s="34"/>
      <c r="E288" s="32"/>
      <c r="F288" s="30">
        <v>17697</v>
      </c>
      <c r="G288" s="34">
        <v>2.9</v>
      </c>
      <c r="H288" s="38">
        <v>1</v>
      </c>
      <c r="I288" s="32">
        <f t="shared" si="98"/>
        <v>51321.299999999996</v>
      </c>
      <c r="J288" s="34">
        <v>1.71</v>
      </c>
      <c r="K288" s="49">
        <f t="shared" si="99"/>
        <v>87759.422999999995</v>
      </c>
      <c r="L288" s="32">
        <v>10</v>
      </c>
      <c r="M288" s="32">
        <f t="shared" si="106"/>
        <v>8775.9423000000006</v>
      </c>
      <c r="N288" s="30"/>
      <c r="O288" s="32"/>
      <c r="P288" s="35">
        <v>30</v>
      </c>
      <c r="Q288" s="32">
        <f>F288*H288*P288/100</f>
        <v>5309.1</v>
      </c>
      <c r="R288" s="35"/>
      <c r="S288" s="32"/>
      <c r="T288" s="32"/>
      <c r="U288" s="32"/>
      <c r="V288" s="32"/>
      <c r="W288" s="32"/>
      <c r="X288" s="32">
        <f t="shared" si="107"/>
        <v>14085.042300000001</v>
      </c>
      <c r="Y288" s="32">
        <f t="shared" si="108"/>
        <v>101844.4653</v>
      </c>
      <c r="Z288" s="34">
        <v>1.1499999999999999</v>
      </c>
      <c r="AA288" s="32">
        <f t="shared" si="109"/>
        <v>117121.13509499999</v>
      </c>
      <c r="AB288" s="39">
        <v>1</v>
      </c>
      <c r="AC288" s="40">
        <f t="shared" si="110"/>
        <v>87759.422999999995</v>
      </c>
    </row>
    <row r="289" spans="1:29" s="64" customFormat="1" ht="18.600000000000001" customHeight="1">
      <c r="A289" s="28">
        <v>11</v>
      </c>
      <c r="B289" s="29" t="s">
        <v>387</v>
      </c>
      <c r="C289" s="30">
        <v>4</v>
      </c>
      <c r="D289" s="34"/>
      <c r="E289" s="32"/>
      <c r="F289" s="30">
        <v>17697</v>
      </c>
      <c r="G289" s="34">
        <v>2.9</v>
      </c>
      <c r="H289" s="38">
        <v>0.5</v>
      </c>
      <c r="I289" s="32">
        <f t="shared" si="98"/>
        <v>25660.649999999998</v>
      </c>
      <c r="J289" s="34">
        <v>1.71</v>
      </c>
      <c r="K289" s="49">
        <f t="shared" si="99"/>
        <v>43879.711499999998</v>
      </c>
      <c r="L289" s="32">
        <v>10</v>
      </c>
      <c r="M289" s="32">
        <f t="shared" si="106"/>
        <v>4387.9711500000003</v>
      </c>
      <c r="N289" s="32"/>
      <c r="O289" s="32"/>
      <c r="P289" s="32">
        <v>30</v>
      </c>
      <c r="Q289" s="32">
        <f t="shared" ref="Q289:Q296" si="111">(F289*H289)*P289/100</f>
        <v>2654.55</v>
      </c>
      <c r="R289" s="35"/>
      <c r="S289" s="32"/>
      <c r="T289" s="32"/>
      <c r="U289" s="32"/>
      <c r="V289" s="32"/>
      <c r="W289" s="32"/>
      <c r="X289" s="32">
        <f t="shared" si="107"/>
        <v>7042.5211500000005</v>
      </c>
      <c r="Y289" s="32">
        <f t="shared" si="108"/>
        <v>50922.232649999998</v>
      </c>
      <c r="Z289" s="34">
        <v>1.1499999999999999</v>
      </c>
      <c r="AA289" s="32">
        <f t="shared" si="109"/>
        <v>58560.567547499995</v>
      </c>
      <c r="AB289" s="39">
        <v>1</v>
      </c>
      <c r="AC289" s="40">
        <f t="shared" si="110"/>
        <v>43879.711499999998</v>
      </c>
    </row>
    <row r="290" spans="1:29" s="64" customFormat="1" ht="18.600000000000001" customHeight="1">
      <c r="A290" s="28">
        <v>12</v>
      </c>
      <c r="B290" s="29" t="s">
        <v>387</v>
      </c>
      <c r="C290" s="30">
        <v>4</v>
      </c>
      <c r="D290" s="34"/>
      <c r="E290" s="32"/>
      <c r="F290" s="30">
        <v>17697</v>
      </c>
      <c r="G290" s="34">
        <v>2.9</v>
      </c>
      <c r="H290" s="38">
        <v>1</v>
      </c>
      <c r="I290" s="32">
        <f t="shared" si="98"/>
        <v>51321.299999999996</v>
      </c>
      <c r="J290" s="34">
        <v>1.71</v>
      </c>
      <c r="K290" s="49">
        <f t="shared" si="99"/>
        <v>87759.422999999995</v>
      </c>
      <c r="L290" s="32">
        <v>10</v>
      </c>
      <c r="M290" s="32">
        <f t="shared" si="106"/>
        <v>8775.9423000000006</v>
      </c>
      <c r="N290" s="30"/>
      <c r="O290" s="32"/>
      <c r="P290" s="35">
        <v>30</v>
      </c>
      <c r="Q290" s="32">
        <f t="shared" si="111"/>
        <v>5309.1</v>
      </c>
      <c r="R290" s="32"/>
      <c r="S290" s="32"/>
      <c r="T290" s="32"/>
      <c r="U290" s="32"/>
      <c r="V290" s="32"/>
      <c r="W290" s="32"/>
      <c r="X290" s="32">
        <f t="shared" si="107"/>
        <v>14085.042300000001</v>
      </c>
      <c r="Y290" s="32">
        <f t="shared" si="108"/>
        <v>101844.4653</v>
      </c>
      <c r="Z290" s="34">
        <v>1.1499999999999999</v>
      </c>
      <c r="AA290" s="32">
        <f t="shared" si="109"/>
        <v>117121.13509499999</v>
      </c>
      <c r="AB290" s="39">
        <v>1</v>
      </c>
      <c r="AC290" s="40">
        <f t="shared" si="110"/>
        <v>87759.422999999995</v>
      </c>
    </row>
    <row r="291" spans="1:29" s="64" customFormat="1" ht="18.600000000000001" customHeight="1">
      <c r="A291" s="28">
        <v>13</v>
      </c>
      <c r="B291" s="29" t="s">
        <v>387</v>
      </c>
      <c r="C291" s="30">
        <v>4</v>
      </c>
      <c r="D291" s="34"/>
      <c r="E291" s="32"/>
      <c r="F291" s="30">
        <v>17697</v>
      </c>
      <c r="G291" s="34">
        <v>2.9</v>
      </c>
      <c r="H291" s="38">
        <v>1</v>
      </c>
      <c r="I291" s="32">
        <f t="shared" si="98"/>
        <v>51321.299999999996</v>
      </c>
      <c r="J291" s="34">
        <v>1.71</v>
      </c>
      <c r="K291" s="49">
        <f t="shared" si="99"/>
        <v>87759.422999999995</v>
      </c>
      <c r="L291" s="32">
        <v>10</v>
      </c>
      <c r="M291" s="32">
        <f t="shared" si="106"/>
        <v>8775.9423000000006</v>
      </c>
      <c r="N291" s="30"/>
      <c r="O291" s="32"/>
      <c r="P291" s="35">
        <v>30</v>
      </c>
      <c r="Q291" s="32">
        <f t="shared" si="111"/>
        <v>5309.1</v>
      </c>
      <c r="R291" s="32"/>
      <c r="S291" s="32"/>
      <c r="T291" s="32"/>
      <c r="U291" s="32"/>
      <c r="V291" s="32"/>
      <c r="W291" s="32"/>
      <c r="X291" s="32">
        <f t="shared" si="107"/>
        <v>14085.042300000001</v>
      </c>
      <c r="Y291" s="32">
        <f t="shared" si="108"/>
        <v>101844.4653</v>
      </c>
      <c r="Z291" s="34">
        <v>1.1499999999999999</v>
      </c>
      <c r="AA291" s="32">
        <f t="shared" si="109"/>
        <v>117121.13509499999</v>
      </c>
      <c r="AB291" s="39">
        <v>1</v>
      </c>
      <c r="AC291" s="40">
        <f t="shared" si="110"/>
        <v>87759.422999999995</v>
      </c>
    </row>
    <row r="292" spans="1:29" s="64" customFormat="1" ht="18.600000000000001" customHeight="1">
      <c r="A292" s="28">
        <v>14</v>
      </c>
      <c r="B292" s="29" t="s">
        <v>387</v>
      </c>
      <c r="C292" s="30">
        <v>4</v>
      </c>
      <c r="D292" s="34"/>
      <c r="E292" s="32"/>
      <c r="F292" s="30">
        <v>17697</v>
      </c>
      <c r="G292" s="34">
        <v>2.9</v>
      </c>
      <c r="H292" s="38">
        <v>1</v>
      </c>
      <c r="I292" s="32">
        <f t="shared" si="98"/>
        <v>51321.299999999996</v>
      </c>
      <c r="J292" s="34">
        <v>1.71</v>
      </c>
      <c r="K292" s="49">
        <f t="shared" si="99"/>
        <v>87759.422999999995</v>
      </c>
      <c r="L292" s="32">
        <v>10</v>
      </c>
      <c r="M292" s="32">
        <f t="shared" si="106"/>
        <v>8775.9423000000006</v>
      </c>
      <c r="N292" s="30"/>
      <c r="O292" s="32"/>
      <c r="P292" s="35">
        <v>30</v>
      </c>
      <c r="Q292" s="32">
        <f t="shared" si="111"/>
        <v>5309.1</v>
      </c>
      <c r="R292" s="35"/>
      <c r="S292" s="32"/>
      <c r="T292" s="32"/>
      <c r="U292" s="32"/>
      <c r="V292" s="32"/>
      <c r="W292" s="32"/>
      <c r="X292" s="32">
        <f t="shared" si="107"/>
        <v>14085.042300000001</v>
      </c>
      <c r="Y292" s="32">
        <f t="shared" si="108"/>
        <v>101844.4653</v>
      </c>
      <c r="Z292" s="34">
        <v>1.1499999999999999</v>
      </c>
      <c r="AA292" s="32">
        <f t="shared" si="109"/>
        <v>117121.13509499999</v>
      </c>
      <c r="AB292" s="39">
        <v>1</v>
      </c>
      <c r="AC292" s="40">
        <f t="shared" si="110"/>
        <v>87759.422999999995</v>
      </c>
    </row>
    <row r="293" spans="1:29" s="25" customFormat="1" ht="18.600000000000001" customHeight="1">
      <c r="A293" s="28">
        <v>15</v>
      </c>
      <c r="B293" s="29" t="s">
        <v>387</v>
      </c>
      <c r="C293" s="30">
        <v>4</v>
      </c>
      <c r="D293" s="34"/>
      <c r="E293" s="32"/>
      <c r="F293" s="30">
        <v>17697</v>
      </c>
      <c r="G293" s="34">
        <v>2.9</v>
      </c>
      <c r="H293" s="38">
        <v>1</v>
      </c>
      <c r="I293" s="32">
        <f t="shared" si="98"/>
        <v>51321.299999999996</v>
      </c>
      <c r="J293" s="34">
        <v>1.71</v>
      </c>
      <c r="K293" s="49">
        <f t="shared" si="99"/>
        <v>87759.422999999995</v>
      </c>
      <c r="L293" s="32">
        <v>10</v>
      </c>
      <c r="M293" s="32">
        <f t="shared" si="106"/>
        <v>8775.9423000000006</v>
      </c>
      <c r="N293" s="32"/>
      <c r="O293" s="32"/>
      <c r="P293" s="32">
        <v>30</v>
      </c>
      <c r="Q293" s="32">
        <f t="shared" si="111"/>
        <v>5309.1</v>
      </c>
      <c r="R293" s="35"/>
      <c r="S293" s="32"/>
      <c r="T293" s="32"/>
      <c r="U293" s="32"/>
      <c r="V293" s="32"/>
      <c r="W293" s="32"/>
      <c r="X293" s="32">
        <f t="shared" si="107"/>
        <v>14085.042300000001</v>
      </c>
      <c r="Y293" s="32">
        <f t="shared" si="108"/>
        <v>101844.4653</v>
      </c>
      <c r="Z293" s="34">
        <v>1.1499999999999999</v>
      </c>
      <c r="AA293" s="32">
        <f t="shared" si="109"/>
        <v>117121.13509499999</v>
      </c>
      <c r="AB293" s="39">
        <v>1</v>
      </c>
      <c r="AC293" s="40">
        <f t="shared" si="110"/>
        <v>87759.422999999995</v>
      </c>
    </row>
    <row r="294" spans="1:29" s="25" customFormat="1" ht="18.600000000000001" customHeight="1">
      <c r="A294" s="28">
        <v>16</v>
      </c>
      <c r="B294" s="29" t="s">
        <v>387</v>
      </c>
      <c r="C294" s="30">
        <v>4</v>
      </c>
      <c r="D294" s="34"/>
      <c r="E294" s="32"/>
      <c r="F294" s="30">
        <v>17697</v>
      </c>
      <c r="G294" s="34">
        <v>2.9</v>
      </c>
      <c r="H294" s="33">
        <v>0.25</v>
      </c>
      <c r="I294" s="32">
        <f t="shared" si="98"/>
        <v>12830.324999999999</v>
      </c>
      <c r="J294" s="34">
        <v>1.71</v>
      </c>
      <c r="K294" s="49">
        <f t="shared" si="99"/>
        <v>21939.855749999999</v>
      </c>
      <c r="L294" s="32">
        <v>10</v>
      </c>
      <c r="M294" s="32">
        <f t="shared" si="106"/>
        <v>2193.9855750000002</v>
      </c>
      <c r="N294" s="32"/>
      <c r="O294" s="32"/>
      <c r="P294" s="32">
        <v>30</v>
      </c>
      <c r="Q294" s="32">
        <f t="shared" si="111"/>
        <v>1327.2750000000001</v>
      </c>
      <c r="R294" s="35"/>
      <c r="S294" s="32"/>
      <c r="T294" s="32"/>
      <c r="U294" s="32"/>
      <c r="V294" s="32"/>
      <c r="W294" s="32"/>
      <c r="X294" s="32">
        <f t="shared" si="107"/>
        <v>3521.2605750000002</v>
      </c>
      <c r="Y294" s="32">
        <f t="shared" si="108"/>
        <v>25461.116324999999</v>
      </c>
      <c r="Z294" s="34">
        <v>1.1499999999999999</v>
      </c>
      <c r="AA294" s="32">
        <f t="shared" si="109"/>
        <v>29280.283773749998</v>
      </c>
      <c r="AB294" s="39">
        <v>1</v>
      </c>
      <c r="AC294" s="40">
        <f t="shared" si="110"/>
        <v>21939.855749999999</v>
      </c>
    </row>
    <row r="295" spans="1:29" s="64" customFormat="1" ht="18.600000000000001" customHeight="1">
      <c r="A295" s="28">
        <v>17</v>
      </c>
      <c r="B295" s="29" t="s">
        <v>387</v>
      </c>
      <c r="C295" s="30">
        <v>4</v>
      </c>
      <c r="D295" s="34"/>
      <c r="E295" s="32"/>
      <c r="F295" s="30">
        <v>17697</v>
      </c>
      <c r="G295" s="34">
        <v>2.9</v>
      </c>
      <c r="H295" s="38">
        <v>1</v>
      </c>
      <c r="I295" s="32">
        <f t="shared" si="98"/>
        <v>51321.299999999996</v>
      </c>
      <c r="J295" s="34">
        <v>1.71</v>
      </c>
      <c r="K295" s="49">
        <f t="shared" si="99"/>
        <v>87759.422999999995</v>
      </c>
      <c r="L295" s="32">
        <v>10</v>
      </c>
      <c r="M295" s="32">
        <f t="shared" si="106"/>
        <v>8775.9423000000006</v>
      </c>
      <c r="N295" s="30"/>
      <c r="O295" s="32"/>
      <c r="P295" s="35">
        <v>30</v>
      </c>
      <c r="Q295" s="32">
        <f t="shared" si="111"/>
        <v>5309.1</v>
      </c>
      <c r="R295" s="35"/>
      <c r="S295" s="32"/>
      <c r="T295" s="32"/>
      <c r="U295" s="32"/>
      <c r="V295" s="32"/>
      <c r="W295" s="32"/>
      <c r="X295" s="32">
        <f t="shared" si="107"/>
        <v>14085.042300000001</v>
      </c>
      <c r="Y295" s="32">
        <f t="shared" si="108"/>
        <v>101844.4653</v>
      </c>
      <c r="Z295" s="34">
        <v>1.1499999999999999</v>
      </c>
      <c r="AA295" s="32">
        <f t="shared" si="109"/>
        <v>117121.13509499999</v>
      </c>
      <c r="AB295" s="39">
        <v>1</v>
      </c>
      <c r="AC295" s="40">
        <f t="shared" si="110"/>
        <v>87759.422999999995</v>
      </c>
    </row>
    <row r="296" spans="1:29" s="64" customFormat="1" ht="18.600000000000001" customHeight="1">
      <c r="A296" s="28">
        <v>18</v>
      </c>
      <c r="B296" s="29" t="s">
        <v>387</v>
      </c>
      <c r="C296" s="30">
        <v>4</v>
      </c>
      <c r="D296" s="34"/>
      <c r="E296" s="32"/>
      <c r="F296" s="30">
        <v>17697</v>
      </c>
      <c r="G296" s="34">
        <v>2.9</v>
      </c>
      <c r="H296" s="38">
        <v>1</v>
      </c>
      <c r="I296" s="32">
        <f t="shared" si="98"/>
        <v>51321.299999999996</v>
      </c>
      <c r="J296" s="34">
        <v>1.71</v>
      </c>
      <c r="K296" s="49">
        <f t="shared" si="99"/>
        <v>87759.422999999995</v>
      </c>
      <c r="L296" s="32">
        <v>10</v>
      </c>
      <c r="M296" s="32">
        <f t="shared" si="106"/>
        <v>8775.9423000000006</v>
      </c>
      <c r="N296" s="30"/>
      <c r="O296" s="32"/>
      <c r="P296" s="35">
        <v>30</v>
      </c>
      <c r="Q296" s="32">
        <f t="shared" si="111"/>
        <v>5309.1</v>
      </c>
      <c r="R296" s="32"/>
      <c r="S296" s="32"/>
      <c r="T296" s="32"/>
      <c r="U296" s="32"/>
      <c r="V296" s="32"/>
      <c r="W296" s="32"/>
      <c r="X296" s="32">
        <f t="shared" si="107"/>
        <v>14085.042300000001</v>
      </c>
      <c r="Y296" s="32">
        <f t="shared" si="108"/>
        <v>101844.4653</v>
      </c>
      <c r="Z296" s="34">
        <v>1.1499999999999999</v>
      </c>
      <c r="AA296" s="32">
        <f t="shared" si="109"/>
        <v>117121.13509499999</v>
      </c>
      <c r="AB296" s="39">
        <v>1</v>
      </c>
      <c r="AC296" s="40">
        <f t="shared" si="110"/>
        <v>87759.422999999995</v>
      </c>
    </row>
    <row r="297" spans="1:29" s="64" customFormat="1" ht="18.600000000000001" customHeight="1">
      <c r="A297" s="28">
        <v>19</v>
      </c>
      <c r="B297" s="29" t="s">
        <v>556</v>
      </c>
      <c r="C297" s="30">
        <v>4</v>
      </c>
      <c r="D297" s="34"/>
      <c r="E297" s="32"/>
      <c r="F297" s="30">
        <v>17697</v>
      </c>
      <c r="G297" s="34">
        <v>2.9</v>
      </c>
      <c r="H297" s="33">
        <v>0.25</v>
      </c>
      <c r="I297" s="32">
        <f t="shared" si="98"/>
        <v>12830.324999999999</v>
      </c>
      <c r="J297" s="34">
        <v>1.71</v>
      </c>
      <c r="K297" s="49">
        <f t="shared" si="99"/>
        <v>21939.855749999999</v>
      </c>
      <c r="L297" s="32">
        <v>10</v>
      </c>
      <c r="M297" s="32">
        <f t="shared" si="106"/>
        <v>2193.9855750000002</v>
      </c>
      <c r="N297" s="30"/>
      <c r="O297" s="32"/>
      <c r="P297" s="35"/>
      <c r="Q297" s="32"/>
      <c r="R297" s="32"/>
      <c r="S297" s="32"/>
      <c r="T297" s="32"/>
      <c r="U297" s="32"/>
      <c r="V297" s="32"/>
      <c r="W297" s="32"/>
      <c r="X297" s="32">
        <f t="shared" si="107"/>
        <v>2193.9855750000002</v>
      </c>
      <c r="Y297" s="32">
        <f t="shared" si="108"/>
        <v>24133.841324999998</v>
      </c>
      <c r="Z297" s="32">
        <v>1</v>
      </c>
      <c r="AA297" s="32">
        <f t="shared" si="109"/>
        <v>24133.841324999998</v>
      </c>
      <c r="AB297" s="39"/>
      <c r="AC297" s="40"/>
    </row>
    <row r="298" spans="1:29" s="64" customFormat="1" ht="18.600000000000001" customHeight="1">
      <c r="A298" s="28"/>
      <c r="B298" s="41" t="s">
        <v>22</v>
      </c>
      <c r="C298" s="30"/>
      <c r="D298" s="27"/>
      <c r="E298" s="32"/>
      <c r="F298" s="42"/>
      <c r="G298" s="42"/>
      <c r="H298" s="48">
        <f>SUM(H279:H297)</f>
        <v>17</v>
      </c>
      <c r="I298" s="44">
        <f>SUM(I279:I297)</f>
        <v>872993.01000000013</v>
      </c>
      <c r="J298" s="44"/>
      <c r="K298" s="44">
        <f>SUM(K279:K297)</f>
        <v>1492818.0470999999</v>
      </c>
      <c r="L298" s="44"/>
      <c r="M298" s="44">
        <f>SUM(M279:M297)</f>
        <v>149281.80470999997</v>
      </c>
      <c r="N298" s="44"/>
      <c r="O298" s="44">
        <f>SUM(O279:O297)</f>
        <v>0</v>
      </c>
      <c r="P298" s="44"/>
      <c r="Q298" s="44">
        <f>SUM(Q279:Q297)</f>
        <v>83618.325000000012</v>
      </c>
      <c r="R298" s="44"/>
      <c r="S298" s="44">
        <f>SUM(S279:S297)</f>
        <v>0</v>
      </c>
      <c r="T298" s="44"/>
      <c r="U298" s="44">
        <f>SUM(U279:U297)</f>
        <v>0</v>
      </c>
      <c r="V298" s="44"/>
      <c r="W298" s="44">
        <f>SUM(W279:W297)</f>
        <v>0</v>
      </c>
      <c r="X298" s="44">
        <f>SUM(X279:X297)</f>
        <v>232900.12970999998</v>
      </c>
      <c r="Y298" s="44">
        <f>SUM(Y279:Y297)</f>
        <v>1725718.1768100003</v>
      </c>
      <c r="Z298" s="44"/>
      <c r="AA298" s="44">
        <f>SUM(AA279:AA297)</f>
        <v>2034599.5309882502</v>
      </c>
      <c r="AB298" s="48">
        <f>SUM(AB279:AB297)</f>
        <v>18</v>
      </c>
      <c r="AC298" s="83">
        <f>SUM(AC279:AC297)</f>
        <v>1470878.1913499997</v>
      </c>
    </row>
    <row r="299" spans="1:29" s="25" customFormat="1" ht="18.600000000000001" customHeight="1">
      <c r="A299" s="287" t="s">
        <v>34</v>
      </c>
      <c r="B299" s="288"/>
      <c r="C299" s="288"/>
      <c r="D299" s="288"/>
      <c r="E299" s="288"/>
      <c r="F299" s="288"/>
      <c r="G299" s="288"/>
      <c r="H299" s="288"/>
      <c r="I299" s="288"/>
      <c r="J299" s="288"/>
      <c r="K299" s="288"/>
      <c r="L299" s="288"/>
      <c r="M299" s="288"/>
      <c r="N299" s="288"/>
      <c r="O299" s="288"/>
      <c r="P299" s="288"/>
      <c r="Q299" s="288"/>
      <c r="R299" s="288"/>
      <c r="S299" s="288"/>
      <c r="T299" s="288"/>
      <c r="U299" s="288"/>
      <c r="V299" s="288"/>
      <c r="W299" s="288"/>
      <c r="X299" s="288"/>
      <c r="Y299" s="288"/>
      <c r="Z299" s="288"/>
      <c r="AA299" s="288"/>
      <c r="AB299" s="288"/>
      <c r="AC299" s="289"/>
    </row>
    <row r="300" spans="1:29" s="25" customFormat="1" ht="18.600000000000001" customHeight="1">
      <c r="A300" s="69">
        <v>1</v>
      </c>
      <c r="B300" s="72" t="s">
        <v>245</v>
      </c>
      <c r="C300" s="30" t="s">
        <v>256</v>
      </c>
      <c r="D300" s="30">
        <v>12.4</v>
      </c>
      <c r="E300" s="32"/>
      <c r="F300" s="30">
        <v>17697</v>
      </c>
      <c r="G300" s="30">
        <v>4.38</v>
      </c>
      <c r="H300" s="38">
        <v>1</v>
      </c>
      <c r="I300" s="32">
        <f>F300*G300*H300</f>
        <v>77512.86</v>
      </c>
      <c r="J300" s="34">
        <v>1.71</v>
      </c>
      <c r="K300" s="49">
        <f>I300*J300</f>
        <v>132546.99059999999</v>
      </c>
      <c r="L300" s="32">
        <v>10</v>
      </c>
      <c r="M300" s="32">
        <f>K300*L300/100</f>
        <v>13254.699059999999</v>
      </c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>
        <f>M300+W300+O300+Q300+S300+U300</f>
        <v>13254.699059999999</v>
      </c>
      <c r="Y300" s="32">
        <f>K300+X300</f>
        <v>145801.68965999997</v>
      </c>
      <c r="Z300" s="34">
        <v>1.1499999999999999</v>
      </c>
      <c r="AA300" s="32">
        <f>Y300*Z300</f>
        <v>167671.94310899996</v>
      </c>
      <c r="AB300" s="39">
        <v>1</v>
      </c>
      <c r="AC300" s="40">
        <f>K300*AB300</f>
        <v>132546.99059999999</v>
      </c>
    </row>
    <row r="301" spans="1:29" s="25" customFormat="1" ht="18.600000000000001" customHeight="1">
      <c r="A301" s="69">
        <v>2</v>
      </c>
      <c r="B301" s="72" t="s">
        <v>245</v>
      </c>
      <c r="C301" s="30" t="s">
        <v>256</v>
      </c>
      <c r="D301" s="30">
        <v>12.4</v>
      </c>
      <c r="E301" s="32"/>
      <c r="F301" s="30">
        <v>17697</v>
      </c>
      <c r="G301" s="30">
        <v>4.38</v>
      </c>
      <c r="H301" s="38">
        <v>0.5</v>
      </c>
      <c r="I301" s="32">
        <f>F301*G301*H301</f>
        <v>38756.43</v>
      </c>
      <c r="J301" s="34">
        <v>1.71</v>
      </c>
      <c r="K301" s="49">
        <f>I301*J301</f>
        <v>66273.495299999995</v>
      </c>
      <c r="L301" s="32">
        <v>10</v>
      </c>
      <c r="M301" s="32">
        <f>K301*L301/100</f>
        <v>6627.3495299999995</v>
      </c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>
        <f>M301+W301+O301+Q301+S301+U301</f>
        <v>6627.3495299999995</v>
      </c>
      <c r="Y301" s="32">
        <f>K301+X301</f>
        <v>72900.844829999987</v>
      </c>
      <c r="Z301" s="32">
        <v>1</v>
      </c>
      <c r="AA301" s="32">
        <f>Y301*Z301</f>
        <v>72900.844829999987</v>
      </c>
      <c r="AB301" s="39"/>
      <c r="AC301" s="40"/>
    </row>
    <row r="302" spans="1:29" s="25" customFormat="1" ht="18.600000000000001" customHeight="1">
      <c r="A302" s="69">
        <v>3</v>
      </c>
      <c r="B302" s="72" t="s">
        <v>245</v>
      </c>
      <c r="C302" s="30" t="s">
        <v>257</v>
      </c>
      <c r="D302" s="31">
        <v>0.9</v>
      </c>
      <c r="E302" s="32"/>
      <c r="F302" s="32">
        <v>17697</v>
      </c>
      <c r="G302" s="34">
        <v>4.0999999999999996</v>
      </c>
      <c r="H302" s="38">
        <v>1</v>
      </c>
      <c r="I302" s="32">
        <f>F302*G302*H302</f>
        <v>72557.7</v>
      </c>
      <c r="J302" s="34">
        <v>1.71</v>
      </c>
      <c r="K302" s="49">
        <f>I302*J302</f>
        <v>124073.66699999999</v>
      </c>
      <c r="L302" s="32">
        <v>10</v>
      </c>
      <c r="M302" s="32">
        <f>K302*L302/100</f>
        <v>12407.366699999999</v>
      </c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>
        <f>M302+W302+O302+Q302+S302+U302</f>
        <v>12407.366699999999</v>
      </c>
      <c r="Y302" s="32">
        <f>K302+X302</f>
        <v>136481.03369999997</v>
      </c>
      <c r="Z302" s="34">
        <v>1.1499999999999999</v>
      </c>
      <c r="AA302" s="32">
        <f>Y302*Z302</f>
        <v>156953.18875499995</v>
      </c>
      <c r="AB302" s="39">
        <v>1</v>
      </c>
      <c r="AC302" s="40">
        <f>K302*AB302</f>
        <v>124073.66699999999</v>
      </c>
    </row>
    <row r="303" spans="1:29" s="25" customFormat="1" ht="18.600000000000001" customHeight="1">
      <c r="A303" s="69">
        <v>4</v>
      </c>
      <c r="B303" s="171" t="s">
        <v>405</v>
      </c>
      <c r="C303" s="30" t="s">
        <v>474</v>
      </c>
      <c r="D303" s="31">
        <v>15.1</v>
      </c>
      <c r="E303" s="32" t="s">
        <v>18</v>
      </c>
      <c r="F303" s="30">
        <v>17697</v>
      </c>
      <c r="G303" s="34">
        <v>5.0999999999999996</v>
      </c>
      <c r="H303" s="38">
        <v>1</v>
      </c>
      <c r="I303" s="32">
        <f>F303*G303*H303</f>
        <v>90254.7</v>
      </c>
      <c r="J303" s="34">
        <v>1.71</v>
      </c>
      <c r="K303" s="49">
        <f>I303*J303</f>
        <v>154335.53699999998</v>
      </c>
      <c r="L303" s="32">
        <v>10</v>
      </c>
      <c r="M303" s="32">
        <f>K303*L303/100</f>
        <v>15433.553699999999</v>
      </c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>
        <f>M303+W303+O303+Q303+S303+U303</f>
        <v>15433.553699999999</v>
      </c>
      <c r="Y303" s="32">
        <f>K303+X303</f>
        <v>169769.09069999997</v>
      </c>
      <c r="Z303" s="31">
        <v>1.2</v>
      </c>
      <c r="AA303" s="32">
        <f>Y303*Z303</f>
        <v>203722.90883999996</v>
      </c>
      <c r="AB303" s="39">
        <v>1</v>
      </c>
      <c r="AC303" s="40">
        <f>K303*AB303</f>
        <v>154335.53699999998</v>
      </c>
    </row>
    <row r="304" spans="1:29" s="25" customFormat="1" ht="18.600000000000001" customHeight="1">
      <c r="A304" s="69">
        <v>5</v>
      </c>
      <c r="B304" s="171" t="s">
        <v>405</v>
      </c>
      <c r="C304" s="30" t="s">
        <v>474</v>
      </c>
      <c r="D304" s="31">
        <v>15.1</v>
      </c>
      <c r="E304" s="32" t="s">
        <v>18</v>
      </c>
      <c r="F304" s="30">
        <v>17697</v>
      </c>
      <c r="G304" s="34">
        <v>5.0999999999999996</v>
      </c>
      <c r="H304" s="33">
        <v>0.75</v>
      </c>
      <c r="I304" s="32">
        <f>F304*G304*H304</f>
        <v>67691.024999999994</v>
      </c>
      <c r="J304" s="34">
        <v>1.71</v>
      </c>
      <c r="K304" s="49">
        <f>I304*J304</f>
        <v>115751.65274999999</v>
      </c>
      <c r="L304" s="32">
        <v>10</v>
      </c>
      <c r="M304" s="32">
        <f>K304*L304/100</f>
        <v>11575.165274999999</v>
      </c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>
        <f>M304+W304+O304+Q304+S304+U304</f>
        <v>11575.165274999999</v>
      </c>
      <c r="Y304" s="32">
        <f>K304+X304</f>
        <v>127326.81802499999</v>
      </c>
      <c r="Z304" s="32">
        <v>1</v>
      </c>
      <c r="AA304" s="32">
        <f>Y304*Z304</f>
        <v>127326.81802499999</v>
      </c>
      <c r="AB304" s="39"/>
      <c r="AC304" s="40"/>
    </row>
    <row r="305" spans="1:29" s="205" customFormat="1" ht="18.600000000000001" customHeight="1">
      <c r="A305" s="28"/>
      <c r="B305" s="41" t="s">
        <v>22</v>
      </c>
      <c r="C305" s="42"/>
      <c r="D305" s="27"/>
      <c r="E305" s="45"/>
      <c r="F305" s="42"/>
      <c r="G305" s="42"/>
      <c r="H305" s="43">
        <f>SUM(H300:H304)</f>
        <v>4.25</v>
      </c>
      <c r="I305" s="44">
        <f>SUM(I300:I304)</f>
        <v>346772.71499999997</v>
      </c>
      <c r="J305" s="44"/>
      <c r="K305" s="44">
        <f>SUM(K300:K304)</f>
        <v>592981.34265000001</v>
      </c>
      <c r="L305" s="44"/>
      <c r="M305" s="44">
        <f>SUM(M300:M304)</f>
        <v>59298.134264999993</v>
      </c>
      <c r="N305" s="44"/>
      <c r="O305" s="44">
        <f>SUM(O300:O304)</f>
        <v>0</v>
      </c>
      <c r="P305" s="44"/>
      <c r="Q305" s="44">
        <f>SUM(Q300:Q304)</f>
        <v>0</v>
      </c>
      <c r="R305" s="44"/>
      <c r="S305" s="44">
        <f>SUM(S300:S304)</f>
        <v>0</v>
      </c>
      <c r="T305" s="44"/>
      <c r="U305" s="44">
        <f>SUM(U300:U304)</f>
        <v>0</v>
      </c>
      <c r="V305" s="44"/>
      <c r="W305" s="44">
        <f>SUM(W300:W304)</f>
        <v>0</v>
      </c>
      <c r="X305" s="44">
        <f>SUM(X300:X304)</f>
        <v>59298.134264999993</v>
      </c>
      <c r="Y305" s="44">
        <f>SUM(Y300:Y304)</f>
        <v>652279.47691499977</v>
      </c>
      <c r="Z305" s="44"/>
      <c r="AA305" s="44">
        <f>SUM(AA300:AA304)</f>
        <v>728575.70355899981</v>
      </c>
      <c r="AB305" s="48">
        <f>SUM(AB300:AB304)</f>
        <v>3</v>
      </c>
      <c r="AC305" s="83">
        <f>SUM(AC300:AC304)</f>
        <v>410956.19459999993</v>
      </c>
    </row>
    <row r="306" spans="1:29" s="205" customFormat="1" ht="18.600000000000001" customHeight="1" thickBot="1">
      <c r="A306" s="52"/>
      <c r="B306" s="204" t="s">
        <v>314</v>
      </c>
      <c r="C306" s="54"/>
      <c r="D306" s="98"/>
      <c r="E306" s="58"/>
      <c r="F306" s="54"/>
      <c r="G306" s="54"/>
      <c r="H306" s="101">
        <f>H244+H277+H305+H298</f>
        <v>45.75</v>
      </c>
      <c r="I306" s="102">
        <f>I244+I277+I305+I298</f>
        <v>3044503.3950000005</v>
      </c>
      <c r="J306" s="102"/>
      <c r="K306" s="102">
        <f>K244+K277+K305+K298</f>
        <v>6544662.9520499995</v>
      </c>
      <c r="L306" s="102"/>
      <c r="M306" s="102">
        <f>M244+M277+M305+M298</f>
        <v>654466.29520499997</v>
      </c>
      <c r="N306" s="102"/>
      <c r="O306" s="102">
        <f>O244+O277+O305+O298</f>
        <v>0</v>
      </c>
      <c r="P306" s="102"/>
      <c r="Q306" s="102">
        <f>Q244+Q277+Q305+Q298</f>
        <v>83618.325000000012</v>
      </c>
      <c r="R306" s="102"/>
      <c r="S306" s="102">
        <f>S244+S277+S305+S298</f>
        <v>13272.75</v>
      </c>
      <c r="T306" s="102"/>
      <c r="U306" s="102">
        <f>U244+U277+U305+U298</f>
        <v>0</v>
      </c>
      <c r="V306" s="102"/>
      <c r="W306" s="102">
        <f>W244+W277+W305+W298</f>
        <v>0</v>
      </c>
      <c r="X306" s="102">
        <f>X244+X277+X305+X298</f>
        <v>751357.37020500004</v>
      </c>
      <c r="Y306" s="102">
        <f>Y244+Y277+Y305+Y298</f>
        <v>7296020.3222550005</v>
      </c>
      <c r="Z306" s="102"/>
      <c r="AA306" s="102">
        <f>AA244+AA277+AA305+AA298</f>
        <v>7681197.9030772503</v>
      </c>
      <c r="AB306" s="74">
        <f>AB244+AB277+AB305+AB298</f>
        <v>40</v>
      </c>
      <c r="AC306" s="104">
        <f>AC244+AC277+AC305+AC298</f>
        <v>4861561.4518499998</v>
      </c>
    </row>
    <row r="307" spans="1:29" s="25" customFormat="1" ht="18.600000000000001" customHeight="1">
      <c r="A307" s="344" t="s">
        <v>93</v>
      </c>
      <c r="B307" s="345"/>
      <c r="C307" s="345"/>
      <c r="D307" s="345"/>
      <c r="E307" s="345"/>
      <c r="F307" s="345"/>
      <c r="G307" s="345"/>
      <c r="H307" s="345"/>
      <c r="I307" s="345"/>
      <c r="J307" s="345"/>
      <c r="K307" s="345"/>
      <c r="L307" s="345"/>
      <c r="M307" s="345"/>
      <c r="N307" s="345"/>
      <c r="O307" s="345"/>
      <c r="P307" s="345"/>
      <c r="Q307" s="345"/>
      <c r="R307" s="345"/>
      <c r="S307" s="345"/>
      <c r="T307" s="345"/>
      <c r="U307" s="345"/>
      <c r="V307" s="345"/>
      <c r="W307" s="345"/>
      <c r="X307" s="345"/>
      <c r="Y307" s="345"/>
      <c r="Z307" s="345"/>
      <c r="AA307" s="345"/>
      <c r="AB307" s="345"/>
      <c r="AC307" s="346"/>
    </row>
    <row r="308" spans="1:29" s="25" customFormat="1" ht="18.600000000000001" customHeight="1">
      <c r="A308" s="287" t="s">
        <v>14</v>
      </c>
      <c r="B308" s="288"/>
      <c r="C308" s="288"/>
      <c r="D308" s="288"/>
      <c r="E308" s="288"/>
      <c r="F308" s="288"/>
      <c r="G308" s="288"/>
      <c r="H308" s="288"/>
      <c r="I308" s="288"/>
      <c r="J308" s="288"/>
      <c r="K308" s="288"/>
      <c r="L308" s="288"/>
      <c r="M308" s="288"/>
      <c r="N308" s="288"/>
      <c r="O308" s="288"/>
      <c r="P308" s="288"/>
      <c r="Q308" s="288"/>
      <c r="R308" s="288"/>
      <c r="S308" s="288"/>
      <c r="T308" s="288"/>
      <c r="U308" s="288"/>
      <c r="V308" s="288"/>
      <c r="W308" s="288"/>
      <c r="X308" s="288"/>
      <c r="Y308" s="288"/>
      <c r="Z308" s="288"/>
      <c r="AA308" s="288"/>
      <c r="AB308" s="288"/>
      <c r="AC308" s="289"/>
    </row>
    <row r="309" spans="1:29" s="25" customFormat="1" ht="18.600000000000001" customHeight="1">
      <c r="A309" s="28">
        <v>1</v>
      </c>
      <c r="B309" s="29" t="s">
        <v>94</v>
      </c>
      <c r="C309" s="30" t="s">
        <v>21</v>
      </c>
      <c r="D309" s="34" t="s">
        <v>20</v>
      </c>
      <c r="E309" s="32"/>
      <c r="F309" s="30">
        <v>17697</v>
      </c>
      <c r="G309" s="30">
        <v>4.7699999999999996</v>
      </c>
      <c r="H309" s="38">
        <v>0.5</v>
      </c>
      <c r="I309" s="32">
        <f t="shared" ref="I309:I327" si="112">F309*G309*H309</f>
        <v>42207.344999999994</v>
      </c>
      <c r="J309" s="34">
        <v>3.42</v>
      </c>
      <c r="K309" s="32">
        <f>I309*J309</f>
        <v>144349.11989999999</v>
      </c>
      <c r="L309" s="32">
        <v>10</v>
      </c>
      <c r="M309" s="32">
        <f t="shared" ref="M309:M327" si="113">K309*L309/100</f>
        <v>14434.911990000001</v>
      </c>
      <c r="N309" s="32"/>
      <c r="O309" s="32"/>
      <c r="P309" s="35">
        <v>190</v>
      </c>
      <c r="Q309" s="32">
        <f>F309*H309*P309/100</f>
        <v>16812.150000000001</v>
      </c>
      <c r="R309" s="35"/>
      <c r="S309" s="32"/>
      <c r="T309" s="32">
        <v>30</v>
      </c>
      <c r="U309" s="32">
        <f>F309*H309*T309/100</f>
        <v>2654.55</v>
      </c>
      <c r="V309" s="32"/>
      <c r="W309" s="32"/>
      <c r="X309" s="32">
        <f t="shared" ref="X309:X327" si="114">M309+W309+O309+Q309+S309+U309</f>
        <v>33901.611990000005</v>
      </c>
      <c r="Y309" s="32">
        <f t="shared" ref="Y309:Y327" si="115">K309+X309</f>
        <v>178250.73189</v>
      </c>
      <c r="Z309" s="34"/>
      <c r="AA309" s="32">
        <f t="shared" ref="AA309:AA327" si="116">Y309</f>
        <v>178250.73189</v>
      </c>
      <c r="AB309" s="39"/>
      <c r="AC309" s="40"/>
    </row>
    <row r="310" spans="1:29" s="25" customFormat="1" ht="18.600000000000001" customHeight="1">
      <c r="A310" s="28">
        <v>2</v>
      </c>
      <c r="B310" s="29" t="s">
        <v>95</v>
      </c>
      <c r="C310" s="30" t="s">
        <v>21</v>
      </c>
      <c r="D310" s="34" t="s">
        <v>20</v>
      </c>
      <c r="E310" s="32"/>
      <c r="F310" s="30">
        <v>17697</v>
      </c>
      <c r="G310" s="30">
        <v>4.7699999999999996</v>
      </c>
      <c r="H310" s="38">
        <v>0.5</v>
      </c>
      <c r="I310" s="32">
        <f t="shared" si="112"/>
        <v>42207.344999999994</v>
      </c>
      <c r="J310" s="34">
        <v>3.42</v>
      </c>
      <c r="K310" s="32">
        <f t="shared" ref="K310:K324" si="117">I310*J310</f>
        <v>144349.11989999999</v>
      </c>
      <c r="L310" s="32">
        <v>10</v>
      </c>
      <c r="M310" s="32">
        <f t="shared" si="113"/>
        <v>14434.911990000001</v>
      </c>
      <c r="N310" s="32"/>
      <c r="O310" s="32"/>
      <c r="P310" s="35">
        <v>20</v>
      </c>
      <c r="Q310" s="32">
        <f>F310*H310*P310/100</f>
        <v>1769.7</v>
      </c>
      <c r="R310" s="32"/>
      <c r="S310" s="32"/>
      <c r="T310" s="32"/>
      <c r="U310" s="32"/>
      <c r="V310" s="32"/>
      <c r="W310" s="32"/>
      <c r="X310" s="32">
        <f t="shared" si="114"/>
        <v>16204.611990000001</v>
      </c>
      <c r="Y310" s="32">
        <f t="shared" si="115"/>
        <v>160553.73189</v>
      </c>
      <c r="Z310" s="34"/>
      <c r="AA310" s="32">
        <f t="shared" si="116"/>
        <v>160553.73189</v>
      </c>
      <c r="AB310" s="39">
        <v>1</v>
      </c>
      <c r="AC310" s="40">
        <f>F310*G310*J310</f>
        <v>288698.23979999998</v>
      </c>
    </row>
    <row r="311" spans="1:29" s="25" customFormat="1" ht="18.600000000000001" customHeight="1">
      <c r="A311" s="28">
        <v>3</v>
      </c>
      <c r="B311" s="29" t="s">
        <v>95</v>
      </c>
      <c r="C311" s="30" t="s">
        <v>21</v>
      </c>
      <c r="D311" s="34" t="s">
        <v>20</v>
      </c>
      <c r="E311" s="32"/>
      <c r="F311" s="30">
        <v>17697</v>
      </c>
      <c r="G311" s="30">
        <v>4.7699999999999996</v>
      </c>
      <c r="H311" s="38">
        <v>0.5</v>
      </c>
      <c r="I311" s="32">
        <f t="shared" si="112"/>
        <v>42207.344999999994</v>
      </c>
      <c r="J311" s="34">
        <v>3.42</v>
      </c>
      <c r="K311" s="32">
        <f t="shared" si="117"/>
        <v>144349.11989999999</v>
      </c>
      <c r="L311" s="32">
        <v>10</v>
      </c>
      <c r="M311" s="32">
        <f t="shared" si="113"/>
        <v>14434.911990000001</v>
      </c>
      <c r="N311" s="32"/>
      <c r="O311" s="32"/>
      <c r="P311" s="35"/>
      <c r="Q311" s="32"/>
      <c r="R311" s="35"/>
      <c r="S311" s="32"/>
      <c r="T311" s="32"/>
      <c r="U311" s="32"/>
      <c r="V311" s="32"/>
      <c r="W311" s="32"/>
      <c r="X311" s="32">
        <f t="shared" si="114"/>
        <v>14434.911990000001</v>
      </c>
      <c r="Y311" s="32">
        <f t="shared" si="115"/>
        <v>158784.03188999998</v>
      </c>
      <c r="Z311" s="34"/>
      <c r="AA311" s="32">
        <f t="shared" si="116"/>
        <v>158784.03188999998</v>
      </c>
      <c r="AB311" s="39"/>
      <c r="AC311" s="40"/>
    </row>
    <row r="312" spans="1:29" s="25" customFormat="1" ht="18.600000000000001" customHeight="1">
      <c r="A312" s="28">
        <v>4</v>
      </c>
      <c r="B312" s="29" t="s">
        <v>96</v>
      </c>
      <c r="C312" s="30" t="s">
        <v>21</v>
      </c>
      <c r="D312" s="31" t="s">
        <v>20</v>
      </c>
      <c r="E312" s="32"/>
      <c r="F312" s="30">
        <v>17697</v>
      </c>
      <c r="G312" s="30">
        <v>4.7699999999999996</v>
      </c>
      <c r="H312" s="38">
        <v>1</v>
      </c>
      <c r="I312" s="32">
        <f t="shared" si="112"/>
        <v>84414.689999999988</v>
      </c>
      <c r="J312" s="34">
        <v>3.42</v>
      </c>
      <c r="K312" s="32">
        <f t="shared" si="117"/>
        <v>288698.23979999998</v>
      </c>
      <c r="L312" s="32">
        <v>10</v>
      </c>
      <c r="M312" s="32">
        <f t="shared" si="113"/>
        <v>28869.823980000001</v>
      </c>
      <c r="N312" s="32"/>
      <c r="O312" s="32"/>
      <c r="P312" s="35">
        <v>100</v>
      </c>
      <c r="Q312" s="32">
        <f>F312*H312*P312/100</f>
        <v>17697</v>
      </c>
      <c r="R312" s="32"/>
      <c r="S312" s="32"/>
      <c r="T312" s="32">
        <v>30</v>
      </c>
      <c r="U312" s="32">
        <f>F312*H312*T312/100</f>
        <v>5309.1</v>
      </c>
      <c r="V312" s="32"/>
      <c r="W312" s="32"/>
      <c r="X312" s="32">
        <f t="shared" si="114"/>
        <v>51875.92398</v>
      </c>
      <c r="Y312" s="32">
        <f t="shared" si="115"/>
        <v>340574.16378</v>
      </c>
      <c r="Z312" s="34"/>
      <c r="AA312" s="32">
        <f t="shared" si="116"/>
        <v>340574.16378</v>
      </c>
      <c r="AB312" s="39">
        <v>1</v>
      </c>
      <c r="AC312" s="40">
        <f>K312*AB312</f>
        <v>288698.23979999998</v>
      </c>
    </row>
    <row r="313" spans="1:29" s="25" customFormat="1" ht="18.600000000000001" customHeight="1">
      <c r="A313" s="28">
        <v>5</v>
      </c>
      <c r="B313" s="29" t="s">
        <v>96</v>
      </c>
      <c r="C313" s="30" t="s">
        <v>21</v>
      </c>
      <c r="D313" s="31" t="s">
        <v>20</v>
      </c>
      <c r="E313" s="32"/>
      <c r="F313" s="30">
        <v>17697</v>
      </c>
      <c r="G313" s="30">
        <v>4.7699999999999996</v>
      </c>
      <c r="H313" s="38">
        <v>0.5</v>
      </c>
      <c r="I313" s="32">
        <f t="shared" si="112"/>
        <v>42207.344999999994</v>
      </c>
      <c r="J313" s="34">
        <v>3.42</v>
      </c>
      <c r="K313" s="32">
        <f t="shared" si="117"/>
        <v>144349.11989999999</v>
      </c>
      <c r="L313" s="32">
        <v>10</v>
      </c>
      <c r="M313" s="32">
        <f t="shared" si="113"/>
        <v>14434.911990000001</v>
      </c>
      <c r="N313" s="32"/>
      <c r="O313" s="32"/>
      <c r="P313" s="35"/>
      <c r="Q313" s="32"/>
      <c r="R313" s="32"/>
      <c r="S313" s="32"/>
      <c r="T313" s="32"/>
      <c r="U313" s="32"/>
      <c r="V313" s="32"/>
      <c r="W313" s="32"/>
      <c r="X313" s="32">
        <f t="shared" si="114"/>
        <v>14434.911990000001</v>
      </c>
      <c r="Y313" s="32">
        <f t="shared" si="115"/>
        <v>158784.03188999998</v>
      </c>
      <c r="Z313" s="34"/>
      <c r="AA313" s="32">
        <f t="shared" si="116"/>
        <v>158784.03188999998</v>
      </c>
      <c r="AB313" s="51"/>
      <c r="AC313" s="40"/>
    </row>
    <row r="314" spans="1:29" s="25" customFormat="1" ht="18.600000000000001" customHeight="1">
      <c r="A314" s="28">
        <v>6</v>
      </c>
      <c r="B314" s="29" t="s">
        <v>96</v>
      </c>
      <c r="C314" s="30" t="s">
        <v>21</v>
      </c>
      <c r="D314" s="31">
        <v>2.4</v>
      </c>
      <c r="E314" s="32"/>
      <c r="F314" s="30">
        <v>17697</v>
      </c>
      <c r="G314" s="30">
        <v>4.21</v>
      </c>
      <c r="H314" s="38">
        <v>1</v>
      </c>
      <c r="I314" s="32">
        <f>F314*G314*H314</f>
        <v>74504.37</v>
      </c>
      <c r="J314" s="34">
        <v>3.42</v>
      </c>
      <c r="K314" s="32">
        <f>I314*J314</f>
        <v>254804.94539999997</v>
      </c>
      <c r="L314" s="32">
        <v>10</v>
      </c>
      <c r="M314" s="32">
        <f>K314*L314/100</f>
        <v>25480.49454</v>
      </c>
      <c r="N314" s="32"/>
      <c r="O314" s="32"/>
      <c r="P314" s="35">
        <v>100</v>
      </c>
      <c r="Q314" s="32">
        <f>F314*H314*P314/100</f>
        <v>17697</v>
      </c>
      <c r="R314" s="32"/>
      <c r="S314" s="32"/>
      <c r="T314" s="32">
        <v>30</v>
      </c>
      <c r="U314" s="32">
        <f>F314*H314*T314/100</f>
        <v>5309.1</v>
      </c>
      <c r="V314" s="32"/>
      <c r="W314" s="32"/>
      <c r="X314" s="32">
        <f>M314+W314+O314+Q314+S314+U314</f>
        <v>48486.594539999998</v>
      </c>
      <c r="Y314" s="32">
        <f>K314+X314</f>
        <v>303291.53993999999</v>
      </c>
      <c r="Z314" s="50"/>
      <c r="AA314" s="32">
        <f t="shared" si="116"/>
        <v>303291.53993999999</v>
      </c>
      <c r="AB314" s="39">
        <v>1</v>
      </c>
      <c r="AC314" s="40">
        <f>K314*AB314</f>
        <v>254804.94539999997</v>
      </c>
    </row>
    <row r="315" spans="1:29" s="25" customFormat="1" ht="18.600000000000001" customHeight="1">
      <c r="A315" s="28">
        <v>7</v>
      </c>
      <c r="B315" s="29" t="s">
        <v>96</v>
      </c>
      <c r="C315" s="30" t="s">
        <v>65</v>
      </c>
      <c r="D315" s="34">
        <v>9.11</v>
      </c>
      <c r="E315" s="32" t="s">
        <v>28</v>
      </c>
      <c r="F315" s="30">
        <v>17697</v>
      </c>
      <c r="G315" s="30">
        <v>5.04</v>
      </c>
      <c r="H315" s="38">
        <v>0.5</v>
      </c>
      <c r="I315" s="32">
        <f>F315*G315*H315</f>
        <v>44596.44</v>
      </c>
      <c r="J315" s="34">
        <v>3.42</v>
      </c>
      <c r="K315" s="32">
        <f>I315*J315</f>
        <v>152519.8248</v>
      </c>
      <c r="L315" s="32">
        <v>10</v>
      </c>
      <c r="M315" s="32">
        <f>K315*L315/100</f>
        <v>15251.982480000001</v>
      </c>
      <c r="N315" s="32"/>
      <c r="O315" s="32"/>
      <c r="P315" s="35">
        <v>100</v>
      </c>
      <c r="Q315" s="32">
        <f>F315*H315*P315/100</f>
        <v>8848.5</v>
      </c>
      <c r="R315" s="32"/>
      <c r="S315" s="32"/>
      <c r="T315" s="32">
        <v>30</v>
      </c>
      <c r="U315" s="32">
        <f>F315*H315*T315/100</f>
        <v>2654.55</v>
      </c>
      <c r="V315" s="32"/>
      <c r="W315" s="32"/>
      <c r="X315" s="32">
        <f>M315+W315+O315+Q315+S315+U315</f>
        <v>26755.032479999998</v>
      </c>
      <c r="Y315" s="32">
        <f>K315+X315</f>
        <v>179274.85728</v>
      </c>
      <c r="Z315" s="34"/>
      <c r="AA315" s="32">
        <f>Y315</f>
        <v>179274.85728</v>
      </c>
      <c r="AB315" s="39">
        <v>1</v>
      </c>
      <c r="AC315" s="40">
        <f>K315*AB315</f>
        <v>152519.8248</v>
      </c>
    </row>
    <row r="316" spans="1:29" s="25" customFormat="1" ht="18.600000000000001" customHeight="1">
      <c r="A316" s="28">
        <v>8</v>
      </c>
      <c r="B316" s="29" t="s">
        <v>592</v>
      </c>
      <c r="C316" s="30" t="s">
        <v>21</v>
      </c>
      <c r="D316" s="31">
        <v>6.4</v>
      </c>
      <c r="E316" s="32"/>
      <c r="F316" s="30">
        <v>17697</v>
      </c>
      <c r="G316" s="34">
        <v>4.3</v>
      </c>
      <c r="H316" s="38">
        <v>0.5</v>
      </c>
      <c r="I316" s="32">
        <f t="shared" si="112"/>
        <v>38048.549999999996</v>
      </c>
      <c r="J316" s="34">
        <v>3.42</v>
      </c>
      <c r="K316" s="32">
        <f t="shared" si="117"/>
        <v>130126.04099999998</v>
      </c>
      <c r="L316" s="32">
        <v>10</v>
      </c>
      <c r="M316" s="32">
        <f t="shared" si="113"/>
        <v>13012.604099999999</v>
      </c>
      <c r="N316" s="32"/>
      <c r="O316" s="32"/>
      <c r="P316" s="35">
        <v>100</v>
      </c>
      <c r="Q316" s="32">
        <f>F316*H316*P316/100</f>
        <v>8848.5</v>
      </c>
      <c r="R316" s="32"/>
      <c r="S316" s="32"/>
      <c r="T316" s="32">
        <v>30</v>
      </c>
      <c r="U316" s="32">
        <f>F316*H316*T316/100</f>
        <v>2654.55</v>
      </c>
      <c r="V316" s="32"/>
      <c r="W316" s="32"/>
      <c r="X316" s="32">
        <f t="shared" si="114"/>
        <v>24515.654099999996</v>
      </c>
      <c r="Y316" s="32">
        <f t="shared" si="115"/>
        <v>154641.69509999998</v>
      </c>
      <c r="Z316" s="34"/>
      <c r="AA316" s="32">
        <f t="shared" si="116"/>
        <v>154641.69509999998</v>
      </c>
      <c r="AB316" s="39"/>
      <c r="AC316" s="40"/>
    </row>
    <row r="317" spans="1:29" s="25" customFormat="1" ht="18.600000000000001" customHeight="1">
      <c r="A317" s="28">
        <v>9</v>
      </c>
      <c r="B317" s="29" t="s">
        <v>582</v>
      </c>
      <c r="C317" s="30" t="s">
        <v>19</v>
      </c>
      <c r="D317" s="30" t="s">
        <v>20</v>
      </c>
      <c r="E317" s="32" t="s">
        <v>18</v>
      </c>
      <c r="F317" s="30">
        <v>17697</v>
      </c>
      <c r="G317" s="30">
        <v>5.99</v>
      </c>
      <c r="H317" s="33">
        <v>0.25</v>
      </c>
      <c r="I317" s="32">
        <f t="shared" si="112"/>
        <v>26501.2575</v>
      </c>
      <c r="J317" s="34">
        <v>3.42</v>
      </c>
      <c r="K317" s="32">
        <f t="shared" si="117"/>
        <v>90634.30064999999</v>
      </c>
      <c r="L317" s="32">
        <v>10</v>
      </c>
      <c r="M317" s="32">
        <f t="shared" si="113"/>
        <v>9063.4300649999986</v>
      </c>
      <c r="N317" s="32"/>
      <c r="O317" s="32"/>
      <c r="P317" s="35"/>
      <c r="Q317" s="32"/>
      <c r="R317" s="32"/>
      <c r="S317" s="32"/>
      <c r="T317" s="32"/>
      <c r="U317" s="32"/>
      <c r="V317" s="32"/>
      <c r="W317" s="32"/>
      <c r="X317" s="32">
        <f t="shared" si="114"/>
        <v>9063.4300649999986</v>
      </c>
      <c r="Y317" s="32">
        <f t="shared" si="115"/>
        <v>99697.730714999983</v>
      </c>
      <c r="Z317" s="34"/>
      <c r="AA317" s="32">
        <f t="shared" si="116"/>
        <v>99697.730714999983</v>
      </c>
      <c r="AB317" s="39"/>
      <c r="AC317" s="40"/>
    </row>
    <row r="318" spans="1:29" s="25" customFormat="1" ht="18.600000000000001" customHeight="1">
      <c r="A318" s="28">
        <v>10</v>
      </c>
      <c r="B318" s="29" t="s">
        <v>98</v>
      </c>
      <c r="C318" s="30" t="s">
        <v>139</v>
      </c>
      <c r="D318" s="31">
        <v>13.4</v>
      </c>
      <c r="E318" s="32" t="s">
        <v>46</v>
      </c>
      <c r="F318" s="30">
        <v>17697</v>
      </c>
      <c r="G318" s="34">
        <v>5.29</v>
      </c>
      <c r="H318" s="38">
        <v>1</v>
      </c>
      <c r="I318" s="32">
        <f t="shared" si="112"/>
        <v>93617.13</v>
      </c>
      <c r="J318" s="34">
        <v>3.42</v>
      </c>
      <c r="K318" s="32">
        <f t="shared" si="117"/>
        <v>320170.5846</v>
      </c>
      <c r="L318" s="32">
        <v>10</v>
      </c>
      <c r="M318" s="32">
        <f t="shared" si="113"/>
        <v>32017.05846</v>
      </c>
      <c r="N318" s="32"/>
      <c r="O318" s="32"/>
      <c r="P318" s="35">
        <v>20</v>
      </c>
      <c r="Q318" s="32">
        <f>P318*F318*H318/100</f>
        <v>3539.4</v>
      </c>
      <c r="R318" s="32"/>
      <c r="S318" s="32"/>
      <c r="T318" s="32"/>
      <c r="U318" s="32"/>
      <c r="V318" s="32"/>
      <c r="W318" s="32"/>
      <c r="X318" s="32">
        <f t="shared" si="114"/>
        <v>35556.458460000002</v>
      </c>
      <c r="Y318" s="32">
        <f t="shared" si="115"/>
        <v>355727.04306</v>
      </c>
      <c r="Z318" s="34"/>
      <c r="AA318" s="32">
        <f t="shared" si="116"/>
        <v>355727.04306</v>
      </c>
      <c r="AB318" s="39">
        <v>1</v>
      </c>
      <c r="AC318" s="40">
        <f>K318*AB318</f>
        <v>320170.5846</v>
      </c>
    </row>
    <row r="319" spans="1:29" s="25" customFormat="1" ht="18.600000000000001" customHeight="1">
      <c r="A319" s="28">
        <v>11</v>
      </c>
      <c r="B319" s="29" t="s">
        <v>98</v>
      </c>
      <c r="C319" s="30" t="s">
        <v>65</v>
      </c>
      <c r="D319" s="31">
        <v>12.5</v>
      </c>
      <c r="E319" s="32" t="s">
        <v>486</v>
      </c>
      <c r="F319" s="30">
        <v>17697</v>
      </c>
      <c r="G319" s="34">
        <v>5.1100000000000003</v>
      </c>
      <c r="H319" s="38">
        <v>0.5</v>
      </c>
      <c r="I319" s="32">
        <f t="shared" si="112"/>
        <v>45215.835000000006</v>
      </c>
      <c r="J319" s="34">
        <v>3.42</v>
      </c>
      <c r="K319" s="32">
        <f t="shared" si="117"/>
        <v>154638.15570000003</v>
      </c>
      <c r="L319" s="32">
        <v>10</v>
      </c>
      <c r="M319" s="32">
        <f t="shared" si="113"/>
        <v>15463.815570000002</v>
      </c>
      <c r="N319" s="32"/>
      <c r="O319" s="32"/>
      <c r="P319" s="35">
        <v>20</v>
      </c>
      <c r="Q319" s="32">
        <f>P319*F319*H319/100</f>
        <v>1769.7</v>
      </c>
      <c r="R319" s="32"/>
      <c r="S319" s="32"/>
      <c r="T319" s="32"/>
      <c r="U319" s="32"/>
      <c r="V319" s="32"/>
      <c r="W319" s="32"/>
      <c r="X319" s="32">
        <f t="shared" si="114"/>
        <v>17233.515570000003</v>
      </c>
      <c r="Y319" s="32">
        <f t="shared" si="115"/>
        <v>171871.67127000005</v>
      </c>
      <c r="Z319" s="34"/>
      <c r="AA319" s="32">
        <f t="shared" si="116"/>
        <v>171871.67127000005</v>
      </c>
      <c r="AB319" s="39"/>
      <c r="AC319" s="40"/>
    </row>
    <row r="320" spans="1:29" s="25" customFormat="1" ht="18.600000000000001" customHeight="1">
      <c r="A320" s="28">
        <v>12</v>
      </c>
      <c r="B320" s="29" t="s">
        <v>98</v>
      </c>
      <c r="C320" s="30" t="s">
        <v>19</v>
      </c>
      <c r="D320" s="31">
        <v>19</v>
      </c>
      <c r="E320" s="32" t="s">
        <v>18</v>
      </c>
      <c r="F320" s="30">
        <v>17697</v>
      </c>
      <c r="G320" s="34">
        <v>5.83</v>
      </c>
      <c r="H320" s="38">
        <v>0.5</v>
      </c>
      <c r="I320" s="32">
        <f t="shared" si="112"/>
        <v>51586.754999999997</v>
      </c>
      <c r="J320" s="34">
        <v>3.42</v>
      </c>
      <c r="K320" s="32">
        <f t="shared" si="117"/>
        <v>176426.70209999999</v>
      </c>
      <c r="L320" s="32">
        <v>10</v>
      </c>
      <c r="M320" s="32">
        <f t="shared" si="113"/>
        <v>17642.67021</v>
      </c>
      <c r="N320" s="32"/>
      <c r="O320" s="32"/>
      <c r="P320" s="35">
        <v>20</v>
      </c>
      <c r="Q320" s="32">
        <f>F320*H320*P320/100</f>
        <v>1769.7</v>
      </c>
      <c r="R320" s="32"/>
      <c r="S320" s="32"/>
      <c r="T320" s="32"/>
      <c r="U320" s="32"/>
      <c r="V320" s="32"/>
      <c r="W320" s="32"/>
      <c r="X320" s="32">
        <f t="shared" si="114"/>
        <v>19412.370210000001</v>
      </c>
      <c r="Y320" s="32">
        <f t="shared" si="115"/>
        <v>195839.07230999999</v>
      </c>
      <c r="Z320" s="34"/>
      <c r="AA320" s="32">
        <f t="shared" si="116"/>
        <v>195839.07230999999</v>
      </c>
      <c r="AB320" s="39"/>
      <c r="AC320" s="40"/>
    </row>
    <row r="321" spans="1:29" s="25" customFormat="1" ht="18.600000000000001" customHeight="1">
      <c r="A321" s="28">
        <v>13</v>
      </c>
      <c r="B321" s="29" t="s">
        <v>99</v>
      </c>
      <c r="C321" s="30" t="s">
        <v>19</v>
      </c>
      <c r="D321" s="30" t="s">
        <v>20</v>
      </c>
      <c r="E321" s="32" t="s">
        <v>18</v>
      </c>
      <c r="F321" s="30">
        <v>17697</v>
      </c>
      <c r="G321" s="30">
        <v>5.99</v>
      </c>
      <c r="H321" s="38">
        <v>1</v>
      </c>
      <c r="I321" s="32">
        <f t="shared" si="112"/>
        <v>106005.03</v>
      </c>
      <c r="J321" s="34">
        <v>3.42</v>
      </c>
      <c r="K321" s="32">
        <f t="shared" si="117"/>
        <v>362537.20259999996</v>
      </c>
      <c r="L321" s="32">
        <v>10</v>
      </c>
      <c r="M321" s="32">
        <f t="shared" si="113"/>
        <v>36253.720259999995</v>
      </c>
      <c r="N321" s="32"/>
      <c r="O321" s="32"/>
      <c r="P321" s="35">
        <v>60</v>
      </c>
      <c r="Q321" s="32">
        <f>F321*H321*P321/100</f>
        <v>10618.2</v>
      </c>
      <c r="R321" s="32"/>
      <c r="S321" s="32"/>
      <c r="T321" s="32"/>
      <c r="U321" s="32"/>
      <c r="V321" s="32"/>
      <c r="W321" s="32"/>
      <c r="X321" s="32">
        <f t="shared" si="114"/>
        <v>46871.920259999999</v>
      </c>
      <c r="Y321" s="32">
        <f t="shared" si="115"/>
        <v>409409.12285999994</v>
      </c>
      <c r="Z321" s="34"/>
      <c r="AA321" s="32">
        <f t="shared" si="116"/>
        <v>409409.12285999994</v>
      </c>
      <c r="AB321" s="39">
        <v>1</v>
      </c>
      <c r="AC321" s="40">
        <f>K321*AB321</f>
        <v>362537.20259999996</v>
      </c>
    </row>
    <row r="322" spans="1:29" s="25" customFormat="1" ht="18.600000000000001" customHeight="1">
      <c r="A322" s="28">
        <v>14</v>
      </c>
      <c r="B322" s="29" t="s">
        <v>99</v>
      </c>
      <c r="C322" s="30" t="s">
        <v>19</v>
      </c>
      <c r="D322" s="30" t="s">
        <v>20</v>
      </c>
      <c r="E322" s="32" t="s">
        <v>18</v>
      </c>
      <c r="F322" s="30">
        <v>17697</v>
      </c>
      <c r="G322" s="30">
        <v>5.99</v>
      </c>
      <c r="H322" s="33">
        <v>0.25</v>
      </c>
      <c r="I322" s="32">
        <f>F322*G322*H322</f>
        <v>26501.2575</v>
      </c>
      <c r="J322" s="34">
        <v>3.42</v>
      </c>
      <c r="K322" s="32">
        <f>I322*J322</f>
        <v>90634.30064999999</v>
      </c>
      <c r="L322" s="32">
        <v>10</v>
      </c>
      <c r="M322" s="32">
        <f>K322*L322/100</f>
        <v>9063.4300649999986</v>
      </c>
      <c r="N322" s="32"/>
      <c r="O322" s="32"/>
      <c r="P322" s="35">
        <v>60</v>
      </c>
      <c r="Q322" s="32">
        <f>F322*H322*P322/100</f>
        <v>2654.55</v>
      </c>
      <c r="R322" s="32"/>
      <c r="S322" s="32"/>
      <c r="T322" s="32"/>
      <c r="U322" s="32"/>
      <c r="V322" s="32"/>
      <c r="W322" s="32"/>
      <c r="X322" s="32">
        <f>M322+W322+O322+Q322+S322+U322</f>
        <v>11717.980065</v>
      </c>
      <c r="Y322" s="32">
        <f>K322+X322</f>
        <v>102352.28071499999</v>
      </c>
      <c r="Z322" s="34"/>
      <c r="AA322" s="32">
        <f>Y322</f>
        <v>102352.28071499999</v>
      </c>
      <c r="AB322" s="39"/>
      <c r="AC322" s="40"/>
    </row>
    <row r="323" spans="1:29" s="25" customFormat="1" ht="18.600000000000001" customHeight="1">
      <c r="A323" s="28">
        <v>15</v>
      </c>
      <c r="B323" s="29" t="s">
        <v>99</v>
      </c>
      <c r="C323" s="30" t="s">
        <v>19</v>
      </c>
      <c r="D323" s="30" t="s">
        <v>20</v>
      </c>
      <c r="E323" s="32" t="s">
        <v>18</v>
      </c>
      <c r="F323" s="30">
        <v>17697</v>
      </c>
      <c r="G323" s="30">
        <v>5.99</v>
      </c>
      <c r="H323" s="33">
        <v>0.25</v>
      </c>
      <c r="I323" s="32">
        <f t="shared" si="112"/>
        <v>26501.2575</v>
      </c>
      <c r="J323" s="34">
        <v>3.42</v>
      </c>
      <c r="K323" s="32">
        <f t="shared" si="117"/>
        <v>90634.30064999999</v>
      </c>
      <c r="L323" s="32">
        <v>10</v>
      </c>
      <c r="M323" s="32">
        <f t="shared" si="113"/>
        <v>9063.4300649999986</v>
      </c>
      <c r="N323" s="32"/>
      <c r="O323" s="32"/>
      <c r="P323" s="35"/>
      <c r="Q323" s="32"/>
      <c r="R323" s="32"/>
      <c r="S323" s="32"/>
      <c r="T323" s="32"/>
      <c r="U323" s="32"/>
      <c r="V323" s="32"/>
      <c r="W323" s="32"/>
      <c r="X323" s="32">
        <f t="shared" si="114"/>
        <v>9063.4300649999986</v>
      </c>
      <c r="Y323" s="32">
        <f t="shared" si="115"/>
        <v>99697.730714999983</v>
      </c>
      <c r="Z323" s="34"/>
      <c r="AA323" s="32">
        <f t="shared" si="116"/>
        <v>99697.730714999983</v>
      </c>
      <c r="AB323" s="39"/>
      <c r="AC323" s="40"/>
    </row>
    <row r="324" spans="1:29" s="25" customFormat="1" ht="18.600000000000001" customHeight="1">
      <c r="A324" s="28">
        <v>16</v>
      </c>
      <c r="B324" s="29" t="s">
        <v>99</v>
      </c>
      <c r="C324" s="30" t="s">
        <v>21</v>
      </c>
      <c r="D324" s="30">
        <v>12.4</v>
      </c>
      <c r="E324" s="32"/>
      <c r="F324" s="30">
        <v>17697</v>
      </c>
      <c r="G324" s="34">
        <v>4.4000000000000004</v>
      </c>
      <c r="H324" s="33">
        <v>0.75</v>
      </c>
      <c r="I324" s="32">
        <f t="shared" si="112"/>
        <v>58400.100000000006</v>
      </c>
      <c r="J324" s="34">
        <v>3.42</v>
      </c>
      <c r="K324" s="32">
        <f t="shared" si="117"/>
        <v>199728.342</v>
      </c>
      <c r="L324" s="32">
        <v>10</v>
      </c>
      <c r="M324" s="32">
        <f t="shared" si="113"/>
        <v>19972.834199999998</v>
      </c>
      <c r="N324" s="32"/>
      <c r="O324" s="32"/>
      <c r="P324" s="35">
        <v>60</v>
      </c>
      <c r="Q324" s="32">
        <f>F324*H324*P324/100</f>
        <v>7963.65</v>
      </c>
      <c r="R324" s="32"/>
      <c r="S324" s="32"/>
      <c r="T324" s="32"/>
      <c r="U324" s="32"/>
      <c r="V324" s="32"/>
      <c r="W324" s="32"/>
      <c r="X324" s="32">
        <f t="shared" si="114"/>
        <v>27936.484199999999</v>
      </c>
      <c r="Y324" s="32">
        <f t="shared" si="115"/>
        <v>227664.82620000001</v>
      </c>
      <c r="Z324" s="34"/>
      <c r="AA324" s="32">
        <f t="shared" si="116"/>
        <v>227664.82620000001</v>
      </c>
      <c r="AB324" s="36">
        <v>0.75</v>
      </c>
      <c r="AC324" s="40">
        <f>K324*AB324</f>
        <v>149796.25650000002</v>
      </c>
    </row>
    <row r="325" spans="1:29" s="25" customFormat="1" ht="18.600000000000001" customHeight="1">
      <c r="A325" s="28">
        <v>17</v>
      </c>
      <c r="B325" s="29" t="s">
        <v>99</v>
      </c>
      <c r="C325" s="152" t="s">
        <v>21</v>
      </c>
      <c r="D325" s="134">
        <v>10.3</v>
      </c>
      <c r="E325" s="77"/>
      <c r="F325" s="30">
        <v>17697</v>
      </c>
      <c r="G325" s="34">
        <v>4.4000000000000004</v>
      </c>
      <c r="H325" s="38">
        <v>0.5</v>
      </c>
      <c r="I325" s="32">
        <f>F325*G325*H325</f>
        <v>38933.4</v>
      </c>
      <c r="J325" s="34">
        <v>3.42</v>
      </c>
      <c r="K325" s="32">
        <f>I325*J325</f>
        <v>133152.228</v>
      </c>
      <c r="L325" s="32">
        <v>10</v>
      </c>
      <c r="M325" s="32">
        <f>K325*L325/100</f>
        <v>13315.2228</v>
      </c>
      <c r="N325" s="32"/>
      <c r="O325" s="32"/>
      <c r="P325" s="35">
        <v>60</v>
      </c>
      <c r="Q325" s="32">
        <f>F325*H325*P325/100</f>
        <v>5309.1</v>
      </c>
      <c r="R325" s="32"/>
      <c r="S325" s="32"/>
      <c r="T325" s="32"/>
      <c r="U325" s="32"/>
      <c r="V325" s="32"/>
      <c r="W325" s="32"/>
      <c r="X325" s="32">
        <f>M325+W325+O325+Q325+S325+U325</f>
        <v>18624.322800000002</v>
      </c>
      <c r="Y325" s="32">
        <f>K325+X325</f>
        <v>151776.5508</v>
      </c>
      <c r="Z325" s="34"/>
      <c r="AA325" s="32">
        <f>Y325</f>
        <v>151776.5508</v>
      </c>
      <c r="AB325" s="36"/>
      <c r="AC325" s="40"/>
    </row>
    <row r="326" spans="1:29" s="25" customFormat="1" ht="18.600000000000001" customHeight="1">
      <c r="A326" s="28">
        <v>18</v>
      </c>
      <c r="B326" s="29" t="s">
        <v>382</v>
      </c>
      <c r="C326" s="152" t="s">
        <v>21</v>
      </c>
      <c r="D326" s="134">
        <v>13.4</v>
      </c>
      <c r="E326" s="77"/>
      <c r="F326" s="30">
        <v>17697</v>
      </c>
      <c r="G326" s="34">
        <v>4.51</v>
      </c>
      <c r="H326" s="38">
        <v>0.5</v>
      </c>
      <c r="I326" s="32">
        <f>F326*G326*H326</f>
        <v>39906.735000000001</v>
      </c>
      <c r="J326" s="34">
        <v>3.42</v>
      </c>
      <c r="K326" s="32">
        <f>I326*J326</f>
        <v>136481.0337</v>
      </c>
      <c r="L326" s="32">
        <v>10</v>
      </c>
      <c r="M326" s="32">
        <f>K326*L326/100</f>
        <v>13648.103370000001</v>
      </c>
      <c r="N326" s="32"/>
      <c r="O326" s="32"/>
      <c r="P326" s="35">
        <v>60</v>
      </c>
      <c r="Q326" s="32">
        <f>F326*H326*P326/100</f>
        <v>5309.1</v>
      </c>
      <c r="R326" s="32"/>
      <c r="S326" s="32"/>
      <c r="T326" s="32"/>
      <c r="U326" s="32"/>
      <c r="V326" s="32"/>
      <c r="W326" s="32"/>
      <c r="X326" s="32">
        <f t="shared" si="114"/>
        <v>18957.203370000003</v>
      </c>
      <c r="Y326" s="32">
        <f>K326+X326</f>
        <v>155438.23707</v>
      </c>
      <c r="Z326" s="34"/>
      <c r="AA326" s="32">
        <f>Y326</f>
        <v>155438.23707</v>
      </c>
      <c r="AB326" s="36"/>
      <c r="AC326" s="40"/>
    </row>
    <row r="327" spans="1:29" s="25" customFormat="1" ht="18.600000000000001" customHeight="1">
      <c r="A327" s="28">
        <v>19</v>
      </c>
      <c r="B327" s="29" t="s">
        <v>382</v>
      </c>
      <c r="C327" s="30" t="s">
        <v>139</v>
      </c>
      <c r="D327" s="30" t="s">
        <v>20</v>
      </c>
      <c r="E327" s="32" t="s">
        <v>46</v>
      </c>
      <c r="F327" s="30">
        <v>17697</v>
      </c>
      <c r="G327" s="30">
        <v>5.54</v>
      </c>
      <c r="H327" s="38">
        <v>0.5</v>
      </c>
      <c r="I327" s="32">
        <f t="shared" si="112"/>
        <v>49020.69</v>
      </c>
      <c r="J327" s="34">
        <v>3.42</v>
      </c>
      <c r="K327" s="32">
        <f>I327*J327</f>
        <v>167650.7598</v>
      </c>
      <c r="L327" s="32">
        <v>10</v>
      </c>
      <c r="M327" s="32">
        <f t="shared" si="113"/>
        <v>16765.075980000001</v>
      </c>
      <c r="N327" s="32"/>
      <c r="O327" s="32"/>
      <c r="P327" s="35">
        <v>60</v>
      </c>
      <c r="Q327" s="32">
        <f>F327*H327*P327/100</f>
        <v>5309.1</v>
      </c>
      <c r="R327" s="32"/>
      <c r="S327" s="32"/>
      <c r="T327" s="32"/>
      <c r="U327" s="32"/>
      <c r="V327" s="32"/>
      <c r="W327" s="32"/>
      <c r="X327" s="32">
        <f t="shared" si="114"/>
        <v>22074.17598</v>
      </c>
      <c r="Y327" s="32">
        <f t="shared" si="115"/>
        <v>189724.93578</v>
      </c>
      <c r="Z327" s="34"/>
      <c r="AA327" s="32">
        <f t="shared" si="116"/>
        <v>189724.93578</v>
      </c>
      <c r="AB327" s="36"/>
      <c r="AC327" s="40"/>
    </row>
    <row r="328" spans="1:29" s="25" customFormat="1" ht="18.600000000000001" customHeight="1">
      <c r="A328" s="28"/>
      <c r="B328" s="41" t="s">
        <v>22</v>
      </c>
      <c r="C328" s="42"/>
      <c r="D328" s="27"/>
      <c r="E328" s="32"/>
      <c r="F328" s="42"/>
      <c r="G328" s="42"/>
      <c r="H328" s="51">
        <f>SUM(H309:H327)</f>
        <v>11</v>
      </c>
      <c r="I328" s="44">
        <f>SUM(I309:I327)</f>
        <v>972582.87749999971</v>
      </c>
      <c r="J328" s="45"/>
      <c r="K328" s="44">
        <f>SUM(K309:K327)</f>
        <v>3326233.4410500005</v>
      </c>
      <c r="L328" s="45"/>
      <c r="M328" s="44">
        <f>SUM(M309:M327)</f>
        <v>332623.34410500003</v>
      </c>
      <c r="N328" s="45"/>
      <c r="O328" s="44">
        <f>SUM(O309:O327)</f>
        <v>0</v>
      </c>
      <c r="P328" s="45"/>
      <c r="Q328" s="44">
        <f>SUM(Q309:Q327)</f>
        <v>115915.35</v>
      </c>
      <c r="R328" s="45"/>
      <c r="S328" s="44">
        <f>SUM(S309:S327)</f>
        <v>0</v>
      </c>
      <c r="T328" s="45"/>
      <c r="U328" s="44">
        <f>SUM(U309:U327)</f>
        <v>18581.849999999999</v>
      </c>
      <c r="V328" s="45"/>
      <c r="W328" s="44">
        <f>SUM(W309:W327)</f>
        <v>0</v>
      </c>
      <c r="X328" s="44">
        <f>SUM(X309:X327)</f>
        <v>467120.54410500004</v>
      </c>
      <c r="Y328" s="44">
        <f>SUM(Y309:Y327)</f>
        <v>3793353.9851549999</v>
      </c>
      <c r="Z328" s="44"/>
      <c r="AA328" s="44">
        <f>SUM(AA309:AA327)</f>
        <v>3793353.9851549999</v>
      </c>
      <c r="AB328" s="27">
        <f>SUM(AB309:AB327)</f>
        <v>6.75</v>
      </c>
      <c r="AC328" s="83">
        <f>SUM(AC309:AC327)</f>
        <v>1817225.2934999997</v>
      </c>
    </row>
    <row r="329" spans="1:29" s="25" customFormat="1" ht="18.600000000000001" customHeight="1">
      <c r="A329" s="287" t="s">
        <v>23</v>
      </c>
      <c r="B329" s="288"/>
      <c r="C329" s="288"/>
      <c r="D329" s="288"/>
      <c r="E329" s="288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  <c r="P329" s="288"/>
      <c r="Q329" s="288"/>
      <c r="R329" s="288"/>
      <c r="S329" s="288"/>
      <c r="T329" s="288"/>
      <c r="U329" s="288"/>
      <c r="V329" s="288"/>
      <c r="W329" s="288"/>
      <c r="X329" s="288"/>
      <c r="Y329" s="288"/>
      <c r="Z329" s="288"/>
      <c r="AA329" s="288"/>
      <c r="AB329" s="288"/>
      <c r="AC329" s="289"/>
    </row>
    <row r="330" spans="1:29" s="100" customFormat="1" ht="18.600000000000001" customHeight="1">
      <c r="A330" s="28">
        <v>1</v>
      </c>
      <c r="B330" s="29" t="s">
        <v>374</v>
      </c>
      <c r="C330" s="30" t="s">
        <v>29</v>
      </c>
      <c r="D330" s="31">
        <v>12.4</v>
      </c>
      <c r="E330" s="32" t="s">
        <v>46</v>
      </c>
      <c r="F330" s="30">
        <v>17697</v>
      </c>
      <c r="G330" s="30">
        <v>4.12</v>
      </c>
      <c r="H330" s="38">
        <v>0.5</v>
      </c>
      <c r="I330" s="32">
        <f>F330*G330*H330</f>
        <v>36455.82</v>
      </c>
      <c r="J330" s="34">
        <v>2.34</v>
      </c>
      <c r="K330" s="32">
        <f>I330*J330</f>
        <v>85306.618799999997</v>
      </c>
      <c r="L330" s="32">
        <v>10</v>
      </c>
      <c r="M330" s="32">
        <f>K330*L330/100</f>
        <v>8530.6618799999997</v>
      </c>
      <c r="N330" s="32"/>
      <c r="O330" s="32"/>
      <c r="P330" s="35">
        <v>190</v>
      </c>
      <c r="Q330" s="32">
        <f>F330*H330*P330/100</f>
        <v>16812.150000000001</v>
      </c>
      <c r="R330" s="32"/>
      <c r="S330" s="32"/>
      <c r="T330" s="32">
        <v>30</v>
      </c>
      <c r="U330" s="32">
        <f>F330*H330*T330/100</f>
        <v>2654.55</v>
      </c>
      <c r="V330" s="45"/>
      <c r="W330" s="45"/>
      <c r="X330" s="32">
        <f>M330+W330+O330+Q330+S330+U330</f>
        <v>27997.36188</v>
      </c>
      <c r="Y330" s="32">
        <f>K330+X330</f>
        <v>113303.98067999999</v>
      </c>
      <c r="Z330" s="34"/>
      <c r="AA330" s="32">
        <f>Y330</f>
        <v>113303.98067999999</v>
      </c>
      <c r="AB330" s="39">
        <f>H330</f>
        <v>0.5</v>
      </c>
      <c r="AC330" s="40">
        <f>K330</f>
        <v>85306.618799999997</v>
      </c>
    </row>
    <row r="331" spans="1:29" s="100" customFormat="1" ht="18.600000000000001" customHeight="1">
      <c r="A331" s="28">
        <v>2</v>
      </c>
      <c r="B331" s="29" t="s">
        <v>246</v>
      </c>
      <c r="C331" s="30" t="s">
        <v>29</v>
      </c>
      <c r="D331" s="31">
        <v>12.4</v>
      </c>
      <c r="E331" s="32" t="s">
        <v>46</v>
      </c>
      <c r="F331" s="30">
        <v>17697</v>
      </c>
      <c r="G331" s="30">
        <v>4.12</v>
      </c>
      <c r="H331" s="38">
        <v>0.5</v>
      </c>
      <c r="I331" s="32">
        <f t="shared" ref="I331:I340" si="118">F331*G331*H331</f>
        <v>36455.82</v>
      </c>
      <c r="J331" s="34">
        <v>2.34</v>
      </c>
      <c r="K331" s="32">
        <f t="shared" ref="K331:K340" si="119">I331*J331</f>
        <v>85306.618799999997</v>
      </c>
      <c r="L331" s="32">
        <v>10</v>
      </c>
      <c r="M331" s="32">
        <f t="shared" ref="M331:M340" si="120">K331*L331/100</f>
        <v>8530.6618799999997</v>
      </c>
      <c r="N331" s="32"/>
      <c r="O331" s="32"/>
      <c r="P331" s="35">
        <v>20</v>
      </c>
      <c r="Q331" s="32">
        <f>F331*H331*P331/100</f>
        <v>1769.7</v>
      </c>
      <c r="R331" s="32"/>
      <c r="S331" s="45"/>
      <c r="T331" s="45"/>
      <c r="U331" s="45"/>
      <c r="V331" s="45"/>
      <c r="W331" s="45"/>
      <c r="X331" s="32">
        <f t="shared" ref="X331:X340" si="121">M331+W331+O331+Q331+S331+U331</f>
        <v>10300.36188</v>
      </c>
      <c r="Y331" s="32">
        <f t="shared" ref="Y331:Y340" si="122">K331+X331</f>
        <v>95606.980679999993</v>
      </c>
      <c r="Z331" s="34"/>
      <c r="AA331" s="32">
        <f t="shared" ref="AA331:AA340" si="123">Y331</f>
        <v>95606.980679999993</v>
      </c>
      <c r="AB331" s="39">
        <v>0.5</v>
      </c>
      <c r="AC331" s="40">
        <f>(K331/H331)*0.5</f>
        <v>85306.618799999997</v>
      </c>
    </row>
    <row r="332" spans="1:29" s="100" customFormat="1" ht="18.600000000000001" customHeight="1">
      <c r="A332" s="28">
        <v>3</v>
      </c>
      <c r="B332" s="29" t="s">
        <v>246</v>
      </c>
      <c r="C332" s="30" t="s">
        <v>29</v>
      </c>
      <c r="D332" s="31">
        <v>12.4</v>
      </c>
      <c r="E332" s="32" t="s">
        <v>46</v>
      </c>
      <c r="F332" s="30">
        <v>17697</v>
      </c>
      <c r="G332" s="30">
        <v>4.12</v>
      </c>
      <c r="H332" s="38">
        <v>0.5</v>
      </c>
      <c r="I332" s="32">
        <f>F332*G332*H332</f>
        <v>36455.82</v>
      </c>
      <c r="J332" s="34">
        <v>2.34</v>
      </c>
      <c r="K332" s="32">
        <f>I332*J332</f>
        <v>85306.618799999997</v>
      </c>
      <c r="L332" s="32">
        <v>10</v>
      </c>
      <c r="M332" s="32">
        <f>K332*L332/100</f>
        <v>8530.6618799999997</v>
      </c>
      <c r="N332" s="32"/>
      <c r="O332" s="32"/>
      <c r="P332" s="35">
        <v>20</v>
      </c>
      <c r="Q332" s="32">
        <f>F332*H332*P332/100</f>
        <v>1769.7</v>
      </c>
      <c r="R332" s="32"/>
      <c r="S332" s="45"/>
      <c r="T332" s="45"/>
      <c r="U332" s="45"/>
      <c r="V332" s="45"/>
      <c r="W332" s="45"/>
      <c r="X332" s="32">
        <f>M332+W332+O332+Q332+S332+U332</f>
        <v>10300.36188</v>
      </c>
      <c r="Y332" s="32">
        <f>K332+X332</f>
        <v>95606.980679999993</v>
      </c>
      <c r="Z332" s="34"/>
      <c r="AA332" s="32">
        <f>Y332</f>
        <v>95606.980679999993</v>
      </c>
      <c r="AB332" s="39"/>
      <c r="AC332" s="40"/>
    </row>
    <row r="333" spans="1:29" s="100" customFormat="1" ht="18.600000000000001" customHeight="1">
      <c r="A333" s="28">
        <v>4</v>
      </c>
      <c r="B333" s="29" t="s">
        <v>246</v>
      </c>
      <c r="C333" s="30" t="s">
        <v>27</v>
      </c>
      <c r="D333" s="31">
        <v>6.5</v>
      </c>
      <c r="E333" s="32" t="s">
        <v>28</v>
      </c>
      <c r="F333" s="30">
        <v>17697</v>
      </c>
      <c r="G333" s="34">
        <v>3.92</v>
      </c>
      <c r="H333" s="38">
        <v>1</v>
      </c>
      <c r="I333" s="32">
        <f t="shared" si="118"/>
        <v>69372.240000000005</v>
      </c>
      <c r="J333" s="34">
        <v>2.34</v>
      </c>
      <c r="K333" s="32">
        <f t="shared" si="119"/>
        <v>162331.0416</v>
      </c>
      <c r="L333" s="32">
        <v>10</v>
      </c>
      <c r="M333" s="32">
        <f t="shared" si="120"/>
        <v>16233.104159999999</v>
      </c>
      <c r="N333" s="32"/>
      <c r="O333" s="32"/>
      <c r="P333" s="35">
        <v>20</v>
      </c>
      <c r="Q333" s="32">
        <f>F333*H333*P333/100</f>
        <v>3539.4</v>
      </c>
      <c r="R333" s="32"/>
      <c r="S333" s="211"/>
      <c r="T333" s="211"/>
      <c r="U333" s="211"/>
      <c r="V333" s="211"/>
      <c r="W333" s="211"/>
      <c r="X333" s="32">
        <f t="shared" si="121"/>
        <v>19772.50416</v>
      </c>
      <c r="Y333" s="32">
        <f t="shared" si="122"/>
        <v>182103.54576000001</v>
      </c>
      <c r="Z333" s="34"/>
      <c r="AA333" s="32">
        <f t="shared" si="123"/>
        <v>182103.54576000001</v>
      </c>
      <c r="AB333" s="39">
        <v>1</v>
      </c>
      <c r="AC333" s="40">
        <f>K333*AB333</f>
        <v>162331.0416</v>
      </c>
    </row>
    <row r="334" spans="1:29" s="100" customFormat="1" ht="18.600000000000001" customHeight="1">
      <c r="A334" s="28">
        <v>5</v>
      </c>
      <c r="B334" s="29" t="s">
        <v>246</v>
      </c>
      <c r="C334" s="30" t="s">
        <v>27</v>
      </c>
      <c r="D334" s="31">
        <v>6.5</v>
      </c>
      <c r="E334" s="32" t="s">
        <v>28</v>
      </c>
      <c r="F334" s="30">
        <v>17697</v>
      </c>
      <c r="G334" s="34">
        <v>3.92</v>
      </c>
      <c r="H334" s="33">
        <v>0.25</v>
      </c>
      <c r="I334" s="32">
        <f t="shared" si="118"/>
        <v>17343.060000000001</v>
      </c>
      <c r="J334" s="34">
        <v>2.34</v>
      </c>
      <c r="K334" s="32">
        <f t="shared" si="119"/>
        <v>40582.760399999999</v>
      </c>
      <c r="L334" s="32">
        <v>10</v>
      </c>
      <c r="M334" s="32">
        <f t="shared" si="120"/>
        <v>4058.2760399999997</v>
      </c>
      <c r="N334" s="32"/>
      <c r="O334" s="32"/>
      <c r="P334" s="35">
        <v>20</v>
      </c>
      <c r="Q334" s="32">
        <f>F334*H334*P334/100</f>
        <v>884.85</v>
      </c>
      <c r="R334" s="32"/>
      <c r="S334" s="211"/>
      <c r="T334" s="211"/>
      <c r="U334" s="211"/>
      <c r="V334" s="211"/>
      <c r="W334" s="211"/>
      <c r="X334" s="32">
        <f t="shared" si="121"/>
        <v>4943.1260400000001</v>
      </c>
      <c r="Y334" s="32">
        <f t="shared" si="122"/>
        <v>45525.886440000002</v>
      </c>
      <c r="Z334" s="34"/>
      <c r="AA334" s="32">
        <f t="shared" si="123"/>
        <v>45525.886440000002</v>
      </c>
      <c r="AB334" s="39"/>
      <c r="AC334" s="40"/>
    </row>
    <row r="335" spans="1:29" s="100" customFormat="1" ht="18.600000000000001" customHeight="1">
      <c r="A335" s="28">
        <v>6</v>
      </c>
      <c r="B335" s="29" t="s">
        <v>246</v>
      </c>
      <c r="C335" s="30" t="s">
        <v>27</v>
      </c>
      <c r="D335" s="31">
        <v>6.5</v>
      </c>
      <c r="E335" s="32" t="s">
        <v>28</v>
      </c>
      <c r="F335" s="30">
        <v>17697</v>
      </c>
      <c r="G335" s="34">
        <v>3.92</v>
      </c>
      <c r="H335" s="33">
        <v>0.25</v>
      </c>
      <c r="I335" s="32">
        <f t="shared" si="118"/>
        <v>17343.060000000001</v>
      </c>
      <c r="J335" s="34">
        <v>2.34</v>
      </c>
      <c r="K335" s="32">
        <f t="shared" si="119"/>
        <v>40582.760399999999</v>
      </c>
      <c r="L335" s="32">
        <v>10</v>
      </c>
      <c r="M335" s="32">
        <f t="shared" si="120"/>
        <v>4058.2760399999997</v>
      </c>
      <c r="N335" s="32"/>
      <c r="O335" s="32"/>
      <c r="P335" s="35"/>
      <c r="Q335" s="32"/>
      <c r="R335" s="32"/>
      <c r="S335" s="201"/>
      <c r="T335" s="201"/>
      <c r="U335" s="201"/>
      <c r="V335" s="201"/>
      <c r="W335" s="201"/>
      <c r="X335" s="32">
        <f t="shared" si="121"/>
        <v>4058.2760399999997</v>
      </c>
      <c r="Y335" s="32">
        <f t="shared" si="122"/>
        <v>44641.036439999996</v>
      </c>
      <c r="Z335" s="34"/>
      <c r="AA335" s="32">
        <f t="shared" si="123"/>
        <v>44641.036439999996</v>
      </c>
      <c r="AB335" s="212"/>
      <c r="AC335" s="40"/>
    </row>
    <row r="336" spans="1:29" s="100" customFormat="1" ht="18.600000000000001" customHeight="1">
      <c r="A336" s="28">
        <v>7</v>
      </c>
      <c r="B336" s="29" t="s">
        <v>246</v>
      </c>
      <c r="C336" s="30" t="s">
        <v>31</v>
      </c>
      <c r="D336" s="31">
        <v>9.6999999999999993</v>
      </c>
      <c r="E336" s="32"/>
      <c r="F336" s="30">
        <v>17697</v>
      </c>
      <c r="G336" s="30">
        <v>3.53</v>
      </c>
      <c r="H336" s="38">
        <v>1</v>
      </c>
      <c r="I336" s="32">
        <f t="shared" si="118"/>
        <v>62470.409999999996</v>
      </c>
      <c r="J336" s="34">
        <v>2.34</v>
      </c>
      <c r="K336" s="32">
        <f t="shared" si="119"/>
        <v>146180.75939999998</v>
      </c>
      <c r="L336" s="32">
        <v>10</v>
      </c>
      <c r="M336" s="32">
        <f t="shared" si="120"/>
        <v>14618.075939999999</v>
      </c>
      <c r="N336" s="32"/>
      <c r="O336" s="32"/>
      <c r="P336" s="35">
        <v>20</v>
      </c>
      <c r="Q336" s="32">
        <f>F336*H336*P336/100</f>
        <v>3539.4</v>
      </c>
      <c r="R336" s="32"/>
      <c r="S336" s="32"/>
      <c r="T336" s="32"/>
      <c r="U336" s="32"/>
      <c r="V336" s="32"/>
      <c r="W336" s="32"/>
      <c r="X336" s="32">
        <f t="shared" si="121"/>
        <v>18157.47594</v>
      </c>
      <c r="Y336" s="32">
        <f t="shared" si="122"/>
        <v>164338.23533999998</v>
      </c>
      <c r="Z336" s="34"/>
      <c r="AA336" s="32">
        <f t="shared" si="123"/>
        <v>164338.23533999998</v>
      </c>
      <c r="AB336" s="39">
        <v>1</v>
      </c>
      <c r="AC336" s="40">
        <f>K336*AB336</f>
        <v>146180.75939999998</v>
      </c>
    </row>
    <row r="337" spans="1:29" s="100" customFormat="1" ht="18.600000000000001" customHeight="1">
      <c r="A337" s="28">
        <v>8</v>
      </c>
      <c r="B337" s="29" t="s">
        <v>246</v>
      </c>
      <c r="C337" s="30" t="s">
        <v>31</v>
      </c>
      <c r="D337" s="31">
        <v>9.6999999999999993</v>
      </c>
      <c r="E337" s="32"/>
      <c r="F337" s="30">
        <v>17697</v>
      </c>
      <c r="G337" s="30">
        <v>3.53</v>
      </c>
      <c r="H337" s="33">
        <v>0.25</v>
      </c>
      <c r="I337" s="32">
        <f>F337*G337*H337</f>
        <v>15617.602499999999</v>
      </c>
      <c r="J337" s="34">
        <v>2.34</v>
      </c>
      <c r="K337" s="32">
        <f>I337*J337</f>
        <v>36545.189849999995</v>
      </c>
      <c r="L337" s="32">
        <v>10</v>
      </c>
      <c r="M337" s="32">
        <f>K337*L337/100</f>
        <v>3654.5189849999997</v>
      </c>
      <c r="N337" s="32"/>
      <c r="O337" s="32"/>
      <c r="P337" s="35"/>
      <c r="Q337" s="32"/>
      <c r="R337" s="32"/>
      <c r="S337" s="32"/>
      <c r="T337" s="32"/>
      <c r="U337" s="32"/>
      <c r="V337" s="32"/>
      <c r="W337" s="32"/>
      <c r="X337" s="32">
        <f>M337+W337+O337+Q337+S337+U337</f>
        <v>3654.5189849999997</v>
      </c>
      <c r="Y337" s="32">
        <f>K337+X337</f>
        <v>40199.708834999998</v>
      </c>
      <c r="Z337" s="34"/>
      <c r="AA337" s="32">
        <f>Y337</f>
        <v>40199.708834999998</v>
      </c>
      <c r="AB337" s="39"/>
      <c r="AC337" s="40"/>
    </row>
    <row r="338" spans="1:29" s="100" customFormat="1" ht="18.600000000000001" customHeight="1">
      <c r="A338" s="28">
        <v>9</v>
      </c>
      <c r="B338" s="29" t="s">
        <v>246</v>
      </c>
      <c r="C338" s="30" t="s">
        <v>31</v>
      </c>
      <c r="D338" s="31">
        <v>9.6999999999999993</v>
      </c>
      <c r="E338" s="32"/>
      <c r="F338" s="30">
        <v>17697</v>
      </c>
      <c r="G338" s="30">
        <v>3.53</v>
      </c>
      <c r="H338" s="33">
        <v>0.25</v>
      </c>
      <c r="I338" s="32">
        <f t="shared" si="118"/>
        <v>15617.602499999999</v>
      </c>
      <c r="J338" s="34">
        <v>2.34</v>
      </c>
      <c r="K338" s="32">
        <f t="shared" si="119"/>
        <v>36545.189849999995</v>
      </c>
      <c r="L338" s="32">
        <v>10</v>
      </c>
      <c r="M338" s="32">
        <f t="shared" si="120"/>
        <v>3654.5189849999997</v>
      </c>
      <c r="N338" s="32"/>
      <c r="O338" s="32"/>
      <c r="P338" s="35"/>
      <c r="Q338" s="32"/>
      <c r="R338" s="32"/>
      <c r="S338" s="32"/>
      <c r="T338" s="32"/>
      <c r="U338" s="32"/>
      <c r="V338" s="32"/>
      <c r="W338" s="32"/>
      <c r="X338" s="32">
        <f t="shared" si="121"/>
        <v>3654.5189849999997</v>
      </c>
      <c r="Y338" s="32">
        <f t="shared" si="122"/>
        <v>40199.708834999998</v>
      </c>
      <c r="Z338" s="34"/>
      <c r="AA338" s="32">
        <f t="shared" si="123"/>
        <v>40199.708834999998</v>
      </c>
      <c r="AB338" s="39"/>
      <c r="AC338" s="40"/>
    </row>
    <row r="339" spans="1:29" s="100" customFormat="1" ht="18.600000000000001" customHeight="1">
      <c r="A339" s="28">
        <v>10</v>
      </c>
      <c r="B339" s="29" t="s">
        <v>246</v>
      </c>
      <c r="C339" s="30" t="s">
        <v>31</v>
      </c>
      <c r="D339" s="31">
        <v>5.5</v>
      </c>
      <c r="E339" s="32"/>
      <c r="F339" s="30">
        <v>17697</v>
      </c>
      <c r="G339" s="30">
        <v>3.49</v>
      </c>
      <c r="H339" s="38">
        <v>1</v>
      </c>
      <c r="I339" s="32">
        <f t="shared" si="118"/>
        <v>61762.530000000006</v>
      </c>
      <c r="J339" s="34">
        <v>2.34</v>
      </c>
      <c r="K339" s="32">
        <f t="shared" si="119"/>
        <v>144524.32020000002</v>
      </c>
      <c r="L339" s="32">
        <v>10</v>
      </c>
      <c r="M339" s="32">
        <f t="shared" si="120"/>
        <v>14452.43202</v>
      </c>
      <c r="N339" s="32"/>
      <c r="O339" s="32"/>
      <c r="P339" s="35">
        <v>20</v>
      </c>
      <c r="Q339" s="32">
        <f>F339*H339*P339/100</f>
        <v>3539.4</v>
      </c>
      <c r="R339" s="32"/>
      <c r="S339" s="32"/>
      <c r="T339" s="32"/>
      <c r="U339" s="32"/>
      <c r="V339" s="32"/>
      <c r="W339" s="32"/>
      <c r="X339" s="32">
        <f t="shared" si="121"/>
        <v>17991.832020000002</v>
      </c>
      <c r="Y339" s="32">
        <f t="shared" si="122"/>
        <v>162516.15222000002</v>
      </c>
      <c r="Z339" s="34"/>
      <c r="AA339" s="32">
        <f t="shared" si="123"/>
        <v>162516.15222000002</v>
      </c>
      <c r="AB339" s="39">
        <v>1</v>
      </c>
      <c r="AC339" s="40">
        <f>K339*AB339</f>
        <v>144524.32020000002</v>
      </c>
    </row>
    <row r="340" spans="1:29" s="100" customFormat="1" ht="18.600000000000001" customHeight="1">
      <c r="A340" s="28">
        <v>11</v>
      </c>
      <c r="B340" s="29" t="s">
        <v>246</v>
      </c>
      <c r="C340" s="30" t="s">
        <v>31</v>
      </c>
      <c r="D340" s="31">
        <v>5.5</v>
      </c>
      <c r="E340" s="32"/>
      <c r="F340" s="30">
        <v>17697</v>
      </c>
      <c r="G340" s="30">
        <v>3.49</v>
      </c>
      <c r="H340" s="33">
        <v>0.25</v>
      </c>
      <c r="I340" s="32">
        <f t="shared" si="118"/>
        <v>15440.632500000002</v>
      </c>
      <c r="J340" s="34">
        <v>2.34</v>
      </c>
      <c r="K340" s="32">
        <f t="shared" si="119"/>
        <v>36131.080050000004</v>
      </c>
      <c r="L340" s="32">
        <v>10</v>
      </c>
      <c r="M340" s="32">
        <f t="shared" si="120"/>
        <v>3613.108005</v>
      </c>
      <c r="N340" s="32"/>
      <c r="O340" s="32"/>
      <c r="P340" s="35"/>
      <c r="Q340" s="32"/>
      <c r="R340" s="32"/>
      <c r="S340" s="32"/>
      <c r="T340" s="32"/>
      <c r="U340" s="32"/>
      <c r="V340" s="32"/>
      <c r="W340" s="32"/>
      <c r="X340" s="32">
        <f t="shared" si="121"/>
        <v>3613.108005</v>
      </c>
      <c r="Y340" s="32">
        <f t="shared" si="122"/>
        <v>39744.188055000006</v>
      </c>
      <c r="Z340" s="34"/>
      <c r="AA340" s="32">
        <f t="shared" si="123"/>
        <v>39744.188055000006</v>
      </c>
      <c r="AB340" s="39"/>
      <c r="AC340" s="40"/>
    </row>
    <row r="341" spans="1:29" s="100" customFormat="1" ht="18.600000000000001" customHeight="1">
      <c r="A341" s="28">
        <v>12</v>
      </c>
      <c r="B341" s="29" t="s">
        <v>246</v>
      </c>
      <c r="C341" s="30" t="s">
        <v>31</v>
      </c>
      <c r="D341" s="31">
        <v>5.5</v>
      </c>
      <c r="E341" s="32"/>
      <c r="F341" s="30">
        <v>17697</v>
      </c>
      <c r="G341" s="30">
        <v>3.49</v>
      </c>
      <c r="H341" s="33">
        <v>0.25</v>
      </c>
      <c r="I341" s="32">
        <f t="shared" ref="I341:I357" si="124">F341*G341*H341</f>
        <v>15440.632500000002</v>
      </c>
      <c r="J341" s="34">
        <v>2.34</v>
      </c>
      <c r="K341" s="32">
        <f t="shared" ref="K341:K359" si="125">I341*J341</f>
        <v>36131.080050000004</v>
      </c>
      <c r="L341" s="32">
        <v>10</v>
      </c>
      <c r="M341" s="32">
        <f t="shared" ref="M341:M359" si="126">K341*L341/100</f>
        <v>3613.108005</v>
      </c>
      <c r="N341" s="32"/>
      <c r="O341" s="32"/>
      <c r="P341" s="35"/>
      <c r="Q341" s="32"/>
      <c r="R341" s="32"/>
      <c r="S341" s="32"/>
      <c r="T341" s="32"/>
      <c r="U341" s="32"/>
      <c r="V341" s="32"/>
      <c r="W341" s="32"/>
      <c r="X341" s="32">
        <f t="shared" ref="X341:X359" si="127">M341+W341+O341+Q341+S341+U341</f>
        <v>3613.108005</v>
      </c>
      <c r="Y341" s="32">
        <f t="shared" ref="Y341:Y359" si="128">K341+X341</f>
        <v>39744.188055000006</v>
      </c>
      <c r="Z341" s="34"/>
      <c r="AA341" s="32">
        <f t="shared" ref="AA341:AA359" si="129">Y341</f>
        <v>39744.188055000006</v>
      </c>
      <c r="AB341" s="39"/>
      <c r="AC341" s="40"/>
    </row>
    <row r="342" spans="1:29" s="100" customFormat="1" ht="18.600000000000001" customHeight="1">
      <c r="A342" s="28">
        <v>13</v>
      </c>
      <c r="B342" s="29" t="s">
        <v>246</v>
      </c>
      <c r="C342" s="30" t="s">
        <v>30</v>
      </c>
      <c r="D342" s="31">
        <v>14.5</v>
      </c>
      <c r="E342" s="32" t="s">
        <v>18</v>
      </c>
      <c r="F342" s="30">
        <v>17697</v>
      </c>
      <c r="G342" s="30">
        <v>4.34</v>
      </c>
      <c r="H342" s="38">
        <v>1</v>
      </c>
      <c r="I342" s="32">
        <f t="shared" si="124"/>
        <v>76804.98</v>
      </c>
      <c r="J342" s="34">
        <v>2.34</v>
      </c>
      <c r="K342" s="32">
        <f t="shared" si="125"/>
        <v>179723.65319999997</v>
      </c>
      <c r="L342" s="32">
        <v>10</v>
      </c>
      <c r="M342" s="32">
        <f t="shared" si="126"/>
        <v>17972.365319999997</v>
      </c>
      <c r="N342" s="32"/>
      <c r="O342" s="32"/>
      <c r="P342" s="35">
        <v>20</v>
      </c>
      <c r="Q342" s="32">
        <f>F342*H342*P342/100</f>
        <v>3539.4</v>
      </c>
      <c r="R342" s="32"/>
      <c r="S342" s="32"/>
      <c r="T342" s="32"/>
      <c r="U342" s="32"/>
      <c r="V342" s="32"/>
      <c r="W342" s="32"/>
      <c r="X342" s="32">
        <f t="shared" si="127"/>
        <v>21511.765319999999</v>
      </c>
      <c r="Y342" s="32">
        <f t="shared" si="128"/>
        <v>201235.41851999998</v>
      </c>
      <c r="Z342" s="34"/>
      <c r="AA342" s="32">
        <f t="shared" si="129"/>
        <v>201235.41851999998</v>
      </c>
      <c r="AB342" s="39">
        <v>1</v>
      </c>
      <c r="AC342" s="40">
        <f>K342*AB342</f>
        <v>179723.65319999997</v>
      </c>
    </row>
    <row r="343" spans="1:29" s="100" customFormat="1" ht="18.600000000000001" customHeight="1">
      <c r="A343" s="28">
        <v>14</v>
      </c>
      <c r="B343" s="29" t="s">
        <v>246</v>
      </c>
      <c r="C343" s="30" t="s">
        <v>30</v>
      </c>
      <c r="D343" s="31">
        <v>14.5</v>
      </c>
      <c r="E343" s="32" t="s">
        <v>18</v>
      </c>
      <c r="F343" s="30">
        <v>17697</v>
      </c>
      <c r="G343" s="30">
        <v>4.34</v>
      </c>
      <c r="H343" s="33">
        <v>0.25</v>
      </c>
      <c r="I343" s="32">
        <f t="shared" si="124"/>
        <v>19201.244999999999</v>
      </c>
      <c r="J343" s="34">
        <v>2.34</v>
      </c>
      <c r="K343" s="32">
        <f t="shared" si="125"/>
        <v>44930.913299999993</v>
      </c>
      <c r="L343" s="32">
        <v>10</v>
      </c>
      <c r="M343" s="32">
        <f t="shared" si="126"/>
        <v>4493.0913299999993</v>
      </c>
      <c r="N343" s="32"/>
      <c r="O343" s="32"/>
      <c r="P343" s="35"/>
      <c r="Q343" s="32"/>
      <c r="R343" s="32"/>
      <c r="S343" s="32"/>
      <c r="T343" s="32"/>
      <c r="U343" s="32"/>
      <c r="V343" s="32"/>
      <c r="W343" s="32"/>
      <c r="X343" s="32">
        <f t="shared" si="127"/>
        <v>4493.0913299999993</v>
      </c>
      <c r="Y343" s="32">
        <f t="shared" si="128"/>
        <v>49424.004629999996</v>
      </c>
      <c r="Z343" s="34"/>
      <c r="AA343" s="32">
        <f t="shared" si="129"/>
        <v>49424.004629999996</v>
      </c>
      <c r="AB343" s="39"/>
      <c r="AC343" s="40"/>
    </row>
    <row r="344" spans="1:29" s="100" customFormat="1" ht="18.600000000000001" customHeight="1">
      <c r="A344" s="28">
        <v>15</v>
      </c>
      <c r="B344" s="29" t="s">
        <v>246</v>
      </c>
      <c r="C344" s="30" t="s">
        <v>30</v>
      </c>
      <c r="D344" s="31">
        <v>14.5</v>
      </c>
      <c r="E344" s="32" t="s">
        <v>18</v>
      </c>
      <c r="F344" s="30">
        <v>17697</v>
      </c>
      <c r="G344" s="30">
        <v>4.34</v>
      </c>
      <c r="H344" s="33">
        <v>0.25</v>
      </c>
      <c r="I344" s="32">
        <f t="shared" si="124"/>
        <v>19201.244999999999</v>
      </c>
      <c r="J344" s="34">
        <v>2.34</v>
      </c>
      <c r="K344" s="32">
        <f t="shared" si="125"/>
        <v>44930.913299999993</v>
      </c>
      <c r="L344" s="32">
        <v>10</v>
      </c>
      <c r="M344" s="32">
        <f t="shared" si="126"/>
        <v>4493.0913299999993</v>
      </c>
      <c r="N344" s="32"/>
      <c r="O344" s="32"/>
      <c r="P344" s="35"/>
      <c r="Q344" s="32"/>
      <c r="R344" s="32"/>
      <c r="S344" s="32"/>
      <c r="T344" s="32"/>
      <c r="U344" s="32"/>
      <c r="V344" s="32"/>
      <c r="W344" s="32"/>
      <c r="X344" s="32">
        <f t="shared" si="127"/>
        <v>4493.0913299999993</v>
      </c>
      <c r="Y344" s="32">
        <f t="shared" si="128"/>
        <v>49424.004629999996</v>
      </c>
      <c r="Z344" s="34"/>
      <c r="AA344" s="32">
        <f t="shared" si="129"/>
        <v>49424.004629999996</v>
      </c>
      <c r="AB344" s="39"/>
      <c r="AC344" s="40"/>
    </row>
    <row r="345" spans="1:29" s="100" customFormat="1" ht="18.600000000000001" customHeight="1">
      <c r="A345" s="28">
        <v>16</v>
      </c>
      <c r="B345" s="29" t="s">
        <v>246</v>
      </c>
      <c r="C345" s="30" t="s">
        <v>31</v>
      </c>
      <c r="D345" s="31">
        <v>7.5</v>
      </c>
      <c r="E345" s="32"/>
      <c r="F345" s="30">
        <v>17697</v>
      </c>
      <c r="G345" s="30">
        <v>3.53</v>
      </c>
      <c r="H345" s="38">
        <v>1</v>
      </c>
      <c r="I345" s="32">
        <f t="shared" si="124"/>
        <v>62470.409999999996</v>
      </c>
      <c r="J345" s="34">
        <v>2.34</v>
      </c>
      <c r="K345" s="32">
        <f t="shared" si="125"/>
        <v>146180.75939999998</v>
      </c>
      <c r="L345" s="32">
        <v>10</v>
      </c>
      <c r="M345" s="32">
        <f t="shared" si="126"/>
        <v>14618.075939999999</v>
      </c>
      <c r="N345" s="32"/>
      <c r="O345" s="32"/>
      <c r="P345" s="35">
        <v>20</v>
      </c>
      <c r="Q345" s="32">
        <f t="shared" ref="Q345:Q350" si="130">F345*H345*P345/100</f>
        <v>3539.4</v>
      </c>
      <c r="R345" s="32"/>
      <c r="S345" s="32"/>
      <c r="T345" s="32"/>
      <c r="U345" s="32"/>
      <c r="V345" s="32"/>
      <c r="W345" s="32"/>
      <c r="X345" s="32">
        <f t="shared" si="127"/>
        <v>18157.47594</v>
      </c>
      <c r="Y345" s="32">
        <f t="shared" si="128"/>
        <v>164338.23533999998</v>
      </c>
      <c r="Z345" s="34"/>
      <c r="AA345" s="32">
        <f t="shared" si="129"/>
        <v>164338.23533999998</v>
      </c>
      <c r="AB345" s="39"/>
      <c r="AC345" s="40"/>
    </row>
    <row r="346" spans="1:29" s="100" customFormat="1" ht="18.600000000000001" customHeight="1">
      <c r="A346" s="28">
        <v>17</v>
      </c>
      <c r="B346" s="29" t="s">
        <v>246</v>
      </c>
      <c r="C346" s="30" t="s">
        <v>31</v>
      </c>
      <c r="D346" s="31">
        <v>7.5</v>
      </c>
      <c r="E346" s="32"/>
      <c r="F346" s="30">
        <v>17697</v>
      </c>
      <c r="G346" s="30">
        <v>3.53</v>
      </c>
      <c r="H346" s="33">
        <v>0.25</v>
      </c>
      <c r="I346" s="32">
        <f>F346*G346*H346</f>
        <v>15617.602499999999</v>
      </c>
      <c r="J346" s="34">
        <v>2.34</v>
      </c>
      <c r="K346" s="32">
        <f>I346*J346</f>
        <v>36545.189849999995</v>
      </c>
      <c r="L346" s="32">
        <v>10</v>
      </c>
      <c r="M346" s="32">
        <f>K346*L346/100</f>
        <v>3654.5189849999997</v>
      </c>
      <c r="N346" s="32"/>
      <c r="O346" s="32"/>
      <c r="P346" s="35">
        <v>20</v>
      </c>
      <c r="Q346" s="32">
        <f t="shared" si="130"/>
        <v>884.85</v>
      </c>
      <c r="R346" s="32"/>
      <c r="S346" s="45"/>
      <c r="T346" s="45"/>
      <c r="U346" s="45"/>
      <c r="V346" s="45"/>
      <c r="W346" s="45"/>
      <c r="X346" s="32">
        <f>M346+W346+O346+Q346+S346+U346</f>
        <v>4539.3689850000001</v>
      </c>
      <c r="Y346" s="32">
        <f>K346+X346</f>
        <v>41084.558834999996</v>
      </c>
      <c r="Z346" s="34"/>
      <c r="AA346" s="32">
        <f>Y346</f>
        <v>41084.558834999996</v>
      </c>
      <c r="AB346" s="39"/>
      <c r="AC346" s="40"/>
    </row>
    <row r="347" spans="1:29" s="100" customFormat="1" ht="18.600000000000001" customHeight="1">
      <c r="A347" s="28">
        <v>18</v>
      </c>
      <c r="B347" s="29" t="s">
        <v>246</v>
      </c>
      <c r="C347" s="30" t="s">
        <v>31</v>
      </c>
      <c r="D347" s="31">
        <v>7.5</v>
      </c>
      <c r="E347" s="32"/>
      <c r="F347" s="30">
        <v>17697</v>
      </c>
      <c r="G347" s="30">
        <v>3.53</v>
      </c>
      <c r="H347" s="33">
        <v>0.25</v>
      </c>
      <c r="I347" s="32">
        <f t="shared" si="124"/>
        <v>15617.602499999999</v>
      </c>
      <c r="J347" s="34">
        <v>2.34</v>
      </c>
      <c r="K347" s="32">
        <f t="shared" si="125"/>
        <v>36545.189849999995</v>
      </c>
      <c r="L347" s="32">
        <v>10</v>
      </c>
      <c r="M347" s="32">
        <f t="shared" si="126"/>
        <v>3654.5189849999997</v>
      </c>
      <c r="N347" s="32"/>
      <c r="O347" s="32"/>
      <c r="P347" s="35">
        <v>20</v>
      </c>
      <c r="Q347" s="32">
        <f t="shared" si="130"/>
        <v>884.85</v>
      </c>
      <c r="R347" s="32"/>
      <c r="S347" s="45"/>
      <c r="T347" s="45"/>
      <c r="U347" s="45"/>
      <c r="V347" s="45"/>
      <c r="W347" s="45"/>
      <c r="X347" s="32">
        <f t="shared" si="127"/>
        <v>4539.3689850000001</v>
      </c>
      <c r="Y347" s="32">
        <f t="shared" si="128"/>
        <v>41084.558834999996</v>
      </c>
      <c r="Z347" s="34"/>
      <c r="AA347" s="32">
        <f t="shared" si="129"/>
        <v>41084.558834999996</v>
      </c>
      <c r="AB347" s="39"/>
      <c r="AC347" s="40"/>
    </row>
    <row r="348" spans="1:29" s="100" customFormat="1" ht="18.600000000000001" customHeight="1">
      <c r="A348" s="28">
        <v>19</v>
      </c>
      <c r="B348" s="29" t="s">
        <v>481</v>
      </c>
      <c r="C348" s="30" t="s">
        <v>29</v>
      </c>
      <c r="D348" s="30">
        <v>9.11</v>
      </c>
      <c r="E348" s="208" t="s">
        <v>46</v>
      </c>
      <c r="F348" s="78">
        <v>17697</v>
      </c>
      <c r="G348" s="78">
        <v>4.0599999999999996</v>
      </c>
      <c r="H348" s="38">
        <v>1</v>
      </c>
      <c r="I348" s="32">
        <f t="shared" si="124"/>
        <v>71849.819999999992</v>
      </c>
      <c r="J348" s="34">
        <v>2.34</v>
      </c>
      <c r="K348" s="32">
        <f>I348*J348</f>
        <v>168128.57879999996</v>
      </c>
      <c r="L348" s="32">
        <v>10</v>
      </c>
      <c r="M348" s="32">
        <f t="shared" si="126"/>
        <v>16812.857879999996</v>
      </c>
      <c r="N348" s="32"/>
      <c r="O348" s="32"/>
      <c r="P348" s="35">
        <v>100</v>
      </c>
      <c r="Q348" s="32">
        <f t="shared" si="130"/>
        <v>17697</v>
      </c>
      <c r="R348" s="32"/>
      <c r="S348" s="32"/>
      <c r="T348" s="32">
        <v>30</v>
      </c>
      <c r="U348" s="32">
        <f>F348*H348*T348/100</f>
        <v>5309.1</v>
      </c>
      <c r="V348" s="32"/>
      <c r="W348" s="32"/>
      <c r="X348" s="32">
        <f t="shared" si="127"/>
        <v>39818.957879999994</v>
      </c>
      <c r="Y348" s="32">
        <f t="shared" si="128"/>
        <v>207947.53667999996</v>
      </c>
      <c r="Z348" s="34"/>
      <c r="AA348" s="32">
        <f t="shared" si="129"/>
        <v>207947.53667999996</v>
      </c>
      <c r="AB348" s="39">
        <v>1</v>
      </c>
      <c r="AC348" s="40">
        <f t="shared" ref="AC348:AC353" si="131">K348*AB348</f>
        <v>168128.57879999996</v>
      </c>
    </row>
    <row r="349" spans="1:29" s="100" customFormat="1" ht="18.600000000000001" customHeight="1">
      <c r="A349" s="28">
        <v>20</v>
      </c>
      <c r="B349" s="29" t="s">
        <v>481</v>
      </c>
      <c r="C349" s="30" t="s">
        <v>30</v>
      </c>
      <c r="D349" s="31" t="s">
        <v>20</v>
      </c>
      <c r="E349" s="32" t="s">
        <v>18</v>
      </c>
      <c r="F349" s="30">
        <v>17697</v>
      </c>
      <c r="G349" s="30">
        <v>4.53</v>
      </c>
      <c r="H349" s="38">
        <v>1</v>
      </c>
      <c r="I349" s="32">
        <f>F349*G349*H349</f>
        <v>80167.41</v>
      </c>
      <c r="J349" s="34">
        <v>2.34</v>
      </c>
      <c r="K349" s="32">
        <f>I349*J349</f>
        <v>187591.73939999999</v>
      </c>
      <c r="L349" s="32">
        <v>10</v>
      </c>
      <c r="M349" s="32">
        <f>K349*L349/100</f>
        <v>18759.173939999997</v>
      </c>
      <c r="N349" s="32"/>
      <c r="O349" s="32"/>
      <c r="P349" s="35">
        <v>100</v>
      </c>
      <c r="Q349" s="32">
        <f t="shared" si="130"/>
        <v>17697</v>
      </c>
      <c r="R349" s="32"/>
      <c r="S349" s="32"/>
      <c r="T349" s="32">
        <v>30</v>
      </c>
      <c r="U349" s="32">
        <f>F349*H349*T349/100</f>
        <v>5309.1</v>
      </c>
      <c r="V349" s="32"/>
      <c r="W349" s="32"/>
      <c r="X349" s="32">
        <f>M349+W349+O349+Q349+S349+U349</f>
        <v>41765.273939999992</v>
      </c>
      <c r="Y349" s="32">
        <f>K349+X349</f>
        <v>229357.01333999998</v>
      </c>
      <c r="Z349" s="34"/>
      <c r="AA349" s="32">
        <f>Y349</f>
        <v>229357.01333999998</v>
      </c>
      <c r="AB349" s="39">
        <v>1</v>
      </c>
      <c r="AC349" s="40">
        <f>K349*AB349</f>
        <v>187591.73939999999</v>
      </c>
    </row>
    <row r="350" spans="1:29" s="100" customFormat="1" ht="18.600000000000001" customHeight="1">
      <c r="A350" s="28">
        <v>21</v>
      </c>
      <c r="B350" s="29" t="s">
        <v>481</v>
      </c>
      <c r="C350" s="30" t="s">
        <v>31</v>
      </c>
      <c r="D350" s="31">
        <v>4.3</v>
      </c>
      <c r="E350" s="32"/>
      <c r="F350" s="30">
        <v>17697</v>
      </c>
      <c r="G350" s="30">
        <v>3.45</v>
      </c>
      <c r="H350" s="38">
        <v>1</v>
      </c>
      <c r="I350" s="32">
        <f t="shared" si="124"/>
        <v>61054.65</v>
      </c>
      <c r="J350" s="34">
        <v>2.34</v>
      </c>
      <c r="K350" s="32">
        <f t="shared" si="125"/>
        <v>142867.88099999999</v>
      </c>
      <c r="L350" s="32">
        <v>10</v>
      </c>
      <c r="M350" s="32">
        <f t="shared" si="126"/>
        <v>14286.7881</v>
      </c>
      <c r="N350" s="32"/>
      <c r="O350" s="32"/>
      <c r="P350" s="35">
        <v>100</v>
      </c>
      <c r="Q350" s="32">
        <f t="shared" si="130"/>
        <v>17697</v>
      </c>
      <c r="R350" s="32"/>
      <c r="S350" s="32"/>
      <c r="T350" s="32">
        <v>30</v>
      </c>
      <c r="U350" s="32">
        <f>F350*H350*T350/100</f>
        <v>5309.1</v>
      </c>
      <c r="V350" s="32"/>
      <c r="W350" s="32"/>
      <c r="X350" s="32">
        <f t="shared" si="127"/>
        <v>37292.888099999996</v>
      </c>
      <c r="Y350" s="32">
        <f t="shared" si="128"/>
        <v>180160.76909999998</v>
      </c>
      <c r="Z350" s="34"/>
      <c r="AA350" s="32">
        <f t="shared" si="129"/>
        <v>180160.76909999998</v>
      </c>
      <c r="AB350" s="39">
        <v>1</v>
      </c>
      <c r="AC350" s="40">
        <f>K350*AB350</f>
        <v>142867.88099999999</v>
      </c>
    </row>
    <row r="351" spans="1:29" s="64" customFormat="1" ht="18.600000000000001" customHeight="1">
      <c r="A351" s="28">
        <v>22</v>
      </c>
      <c r="B351" s="29" t="s">
        <v>441</v>
      </c>
      <c r="C351" s="30" t="s">
        <v>30</v>
      </c>
      <c r="D351" s="31" t="s">
        <v>20</v>
      </c>
      <c r="E351" s="32" t="s">
        <v>18</v>
      </c>
      <c r="F351" s="30">
        <v>17697</v>
      </c>
      <c r="G351" s="30">
        <v>4.53</v>
      </c>
      <c r="H351" s="31">
        <v>1</v>
      </c>
      <c r="I351" s="32">
        <f>F351*G351*H351</f>
        <v>80167.41</v>
      </c>
      <c r="J351" s="34">
        <v>2.34</v>
      </c>
      <c r="K351" s="32">
        <f t="shared" si="125"/>
        <v>187591.73939999999</v>
      </c>
      <c r="L351" s="32">
        <v>10</v>
      </c>
      <c r="M351" s="32">
        <f t="shared" si="126"/>
        <v>18759.173939999997</v>
      </c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2">
        <f t="shared" si="127"/>
        <v>18759.173939999997</v>
      </c>
      <c r="Y351" s="32">
        <f t="shared" si="128"/>
        <v>206350.91334</v>
      </c>
      <c r="Z351" s="34"/>
      <c r="AA351" s="32">
        <f t="shared" si="129"/>
        <v>206350.91334</v>
      </c>
      <c r="AB351" s="39">
        <v>1</v>
      </c>
      <c r="AC351" s="40">
        <f t="shared" si="131"/>
        <v>187591.73939999999</v>
      </c>
    </row>
    <row r="352" spans="1:29" s="64" customFormat="1" ht="18.600000000000001" customHeight="1">
      <c r="A352" s="28">
        <v>23</v>
      </c>
      <c r="B352" s="29" t="s">
        <v>441</v>
      </c>
      <c r="C352" s="30" t="s">
        <v>30</v>
      </c>
      <c r="D352" s="31" t="s">
        <v>20</v>
      </c>
      <c r="E352" s="32" t="s">
        <v>18</v>
      </c>
      <c r="F352" s="30">
        <v>17697</v>
      </c>
      <c r="G352" s="30">
        <v>4.53</v>
      </c>
      <c r="H352" s="31">
        <v>1</v>
      </c>
      <c r="I352" s="32">
        <f>F352*G352*H352</f>
        <v>80167.41</v>
      </c>
      <c r="J352" s="34">
        <v>2.34</v>
      </c>
      <c r="K352" s="32">
        <f t="shared" si="125"/>
        <v>187591.73939999999</v>
      </c>
      <c r="L352" s="32">
        <v>10</v>
      </c>
      <c r="M352" s="32">
        <f t="shared" si="126"/>
        <v>18759.173939999997</v>
      </c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>
        <f t="shared" si="127"/>
        <v>18759.173939999997</v>
      </c>
      <c r="Y352" s="32">
        <f t="shared" si="128"/>
        <v>206350.91334</v>
      </c>
      <c r="Z352" s="34"/>
      <c r="AA352" s="32">
        <f t="shared" si="129"/>
        <v>206350.91334</v>
      </c>
      <c r="AB352" s="39">
        <v>1</v>
      </c>
      <c r="AC352" s="40">
        <f t="shared" si="131"/>
        <v>187591.73939999999</v>
      </c>
    </row>
    <row r="353" spans="1:29" s="100" customFormat="1" ht="18.600000000000001" customHeight="1">
      <c r="A353" s="28">
        <v>24</v>
      </c>
      <c r="B353" s="29" t="s">
        <v>442</v>
      </c>
      <c r="C353" s="30" t="s">
        <v>30</v>
      </c>
      <c r="D353" s="30" t="s">
        <v>20</v>
      </c>
      <c r="E353" s="32" t="s">
        <v>18</v>
      </c>
      <c r="F353" s="30">
        <v>17697</v>
      </c>
      <c r="G353" s="30">
        <v>4.53</v>
      </c>
      <c r="H353" s="38">
        <v>1</v>
      </c>
      <c r="I353" s="32">
        <f t="shared" si="124"/>
        <v>80167.41</v>
      </c>
      <c r="J353" s="34">
        <v>2.34</v>
      </c>
      <c r="K353" s="32">
        <f t="shared" si="125"/>
        <v>187591.73939999999</v>
      </c>
      <c r="L353" s="32">
        <v>10</v>
      </c>
      <c r="M353" s="32">
        <f t="shared" si="126"/>
        <v>18759.173939999997</v>
      </c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>
        <f t="shared" si="127"/>
        <v>18759.173939999997</v>
      </c>
      <c r="Y353" s="32">
        <f t="shared" si="128"/>
        <v>206350.91334</v>
      </c>
      <c r="Z353" s="34"/>
      <c r="AA353" s="32">
        <f t="shared" si="129"/>
        <v>206350.91334</v>
      </c>
      <c r="AB353" s="39">
        <v>1</v>
      </c>
      <c r="AC353" s="40">
        <f t="shared" si="131"/>
        <v>187591.73939999999</v>
      </c>
    </row>
    <row r="354" spans="1:29" s="100" customFormat="1" ht="18.600000000000001" customHeight="1">
      <c r="A354" s="28">
        <v>25</v>
      </c>
      <c r="B354" s="29" t="s">
        <v>442</v>
      </c>
      <c r="C354" s="30" t="s">
        <v>30</v>
      </c>
      <c r="D354" s="31" t="s">
        <v>20</v>
      </c>
      <c r="E354" s="32" t="s">
        <v>18</v>
      </c>
      <c r="F354" s="30">
        <v>17697</v>
      </c>
      <c r="G354" s="30">
        <v>4.53</v>
      </c>
      <c r="H354" s="38">
        <v>1</v>
      </c>
      <c r="I354" s="32">
        <f>F354*G354*H354</f>
        <v>80167.41</v>
      </c>
      <c r="J354" s="34">
        <v>2.34</v>
      </c>
      <c r="K354" s="32">
        <f>I354*J354</f>
        <v>187591.73939999999</v>
      </c>
      <c r="L354" s="32">
        <v>10</v>
      </c>
      <c r="M354" s="32">
        <f>K354*L354/100</f>
        <v>18759.173939999997</v>
      </c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>
        <f>M354+W354+O354+Q354+S354+U354</f>
        <v>18759.173939999997</v>
      </c>
      <c r="Y354" s="32">
        <f>K354+X354</f>
        <v>206350.91334</v>
      </c>
      <c r="Z354" s="34"/>
      <c r="AA354" s="32">
        <f>Y354</f>
        <v>206350.91334</v>
      </c>
      <c r="AB354" s="39">
        <v>1</v>
      </c>
      <c r="AC354" s="40">
        <f>K354*AB354</f>
        <v>187591.73939999999</v>
      </c>
    </row>
    <row r="355" spans="1:29" s="100" customFormat="1" ht="18.600000000000001" customHeight="1">
      <c r="A355" s="28">
        <v>26</v>
      </c>
      <c r="B355" s="29" t="s">
        <v>100</v>
      </c>
      <c r="C355" s="30" t="s">
        <v>27</v>
      </c>
      <c r="D355" s="31">
        <v>9.6</v>
      </c>
      <c r="E355" s="32"/>
      <c r="F355" s="30">
        <v>17697</v>
      </c>
      <c r="G355" s="30">
        <v>3.53</v>
      </c>
      <c r="H355" s="33">
        <v>0.25</v>
      </c>
      <c r="I355" s="32">
        <f t="shared" si="124"/>
        <v>15617.602499999999</v>
      </c>
      <c r="J355" s="34">
        <v>2.34</v>
      </c>
      <c r="K355" s="32">
        <f t="shared" si="125"/>
        <v>36545.189849999995</v>
      </c>
      <c r="L355" s="32">
        <v>10</v>
      </c>
      <c r="M355" s="32">
        <f t="shared" si="126"/>
        <v>3654.5189849999997</v>
      </c>
      <c r="N355" s="32"/>
      <c r="O355" s="32"/>
      <c r="P355" s="35"/>
      <c r="Q355" s="32"/>
      <c r="R355" s="32"/>
      <c r="S355" s="32"/>
      <c r="T355" s="32"/>
      <c r="U355" s="32"/>
      <c r="V355" s="32"/>
      <c r="W355" s="32"/>
      <c r="X355" s="32">
        <f t="shared" si="127"/>
        <v>3654.5189849999997</v>
      </c>
      <c r="Y355" s="32">
        <f t="shared" si="128"/>
        <v>40199.708834999998</v>
      </c>
      <c r="Z355" s="34"/>
      <c r="AA355" s="32">
        <f t="shared" si="129"/>
        <v>40199.708834999998</v>
      </c>
      <c r="AB355" s="39"/>
      <c r="AC355" s="40"/>
    </row>
    <row r="356" spans="1:29" s="100" customFormat="1" ht="18.600000000000001" customHeight="1">
      <c r="A356" s="28">
        <v>27</v>
      </c>
      <c r="B356" s="29" t="s">
        <v>100</v>
      </c>
      <c r="C356" s="30" t="s">
        <v>30</v>
      </c>
      <c r="D356" s="31">
        <v>19.100000000000001</v>
      </c>
      <c r="E356" s="32" t="s">
        <v>18</v>
      </c>
      <c r="F356" s="30">
        <v>17697</v>
      </c>
      <c r="G356" s="34">
        <v>4.4000000000000004</v>
      </c>
      <c r="H356" s="38">
        <v>0.5</v>
      </c>
      <c r="I356" s="32">
        <f>F356*G356*H356</f>
        <v>38933.4</v>
      </c>
      <c r="J356" s="34">
        <v>2.34</v>
      </c>
      <c r="K356" s="32">
        <f>I356*J356</f>
        <v>91104.156000000003</v>
      </c>
      <c r="L356" s="32">
        <v>10</v>
      </c>
      <c r="M356" s="32">
        <f>K356*L356/100</f>
        <v>9110.4156000000003</v>
      </c>
      <c r="N356" s="32"/>
      <c r="O356" s="32"/>
      <c r="P356" s="35">
        <v>60</v>
      </c>
      <c r="Q356" s="32">
        <f>F356*H356*P356/100</f>
        <v>5309.1</v>
      </c>
      <c r="R356" s="32"/>
      <c r="S356" s="32"/>
      <c r="T356" s="32"/>
      <c r="U356" s="32"/>
      <c r="V356" s="32"/>
      <c r="W356" s="32"/>
      <c r="X356" s="32">
        <f>M356+W356+O356+Q356+S356+U356</f>
        <v>14419.515600000001</v>
      </c>
      <c r="Y356" s="32">
        <f>K356+X356</f>
        <v>105523.6716</v>
      </c>
      <c r="Z356" s="34"/>
      <c r="AA356" s="32">
        <f>Y356</f>
        <v>105523.6716</v>
      </c>
      <c r="AB356" s="39">
        <f>H356</f>
        <v>0.5</v>
      </c>
      <c r="AC356" s="40">
        <f>K356</f>
        <v>91104.156000000003</v>
      </c>
    </row>
    <row r="357" spans="1:29" s="100" customFormat="1" ht="18.600000000000001" customHeight="1">
      <c r="A357" s="28">
        <v>28</v>
      </c>
      <c r="B357" s="29" t="s">
        <v>100</v>
      </c>
      <c r="C357" s="30" t="s">
        <v>31</v>
      </c>
      <c r="D357" s="31">
        <v>7</v>
      </c>
      <c r="E357" s="32"/>
      <c r="F357" s="30">
        <v>17697</v>
      </c>
      <c r="G357" s="30">
        <v>3.53</v>
      </c>
      <c r="H357" s="33">
        <v>0.25</v>
      </c>
      <c r="I357" s="32">
        <f t="shared" si="124"/>
        <v>15617.602499999999</v>
      </c>
      <c r="J357" s="34">
        <v>2.34</v>
      </c>
      <c r="K357" s="32">
        <f t="shared" si="125"/>
        <v>36545.189849999995</v>
      </c>
      <c r="L357" s="32">
        <v>10</v>
      </c>
      <c r="M357" s="32">
        <f t="shared" si="126"/>
        <v>3654.5189849999997</v>
      </c>
      <c r="N357" s="32"/>
      <c r="O357" s="32"/>
      <c r="P357" s="35">
        <v>60</v>
      </c>
      <c r="Q357" s="32">
        <f>F357*H357*P357/100</f>
        <v>2654.55</v>
      </c>
      <c r="R357" s="32"/>
      <c r="S357" s="32"/>
      <c r="T357" s="32"/>
      <c r="U357" s="32"/>
      <c r="V357" s="32"/>
      <c r="W357" s="32"/>
      <c r="X357" s="32">
        <f t="shared" si="127"/>
        <v>6309.0689849999999</v>
      </c>
      <c r="Y357" s="32">
        <f t="shared" si="128"/>
        <v>42854.258834999993</v>
      </c>
      <c r="Z357" s="34"/>
      <c r="AA357" s="32">
        <f t="shared" si="129"/>
        <v>42854.258834999993</v>
      </c>
      <c r="AB357" s="39"/>
      <c r="AC357" s="40"/>
    </row>
    <row r="358" spans="1:29" s="100" customFormat="1" ht="18.600000000000001" customHeight="1">
      <c r="A358" s="28">
        <v>29</v>
      </c>
      <c r="B358" s="29" t="s">
        <v>461</v>
      </c>
      <c r="C358" s="30" t="s">
        <v>31</v>
      </c>
      <c r="D358" s="31">
        <v>15.5</v>
      </c>
      <c r="E358" s="32"/>
      <c r="F358" s="30">
        <v>17697</v>
      </c>
      <c r="G358" s="30">
        <v>3.61</v>
      </c>
      <c r="H358" s="38">
        <v>1</v>
      </c>
      <c r="I358" s="32">
        <f>F358*G358*H358</f>
        <v>63886.17</v>
      </c>
      <c r="J358" s="34">
        <v>2.34</v>
      </c>
      <c r="K358" s="32">
        <f t="shared" si="125"/>
        <v>149493.6378</v>
      </c>
      <c r="L358" s="32">
        <v>10</v>
      </c>
      <c r="M358" s="32">
        <f t="shared" si="126"/>
        <v>14949.36378</v>
      </c>
      <c r="N358" s="32"/>
      <c r="O358" s="32"/>
      <c r="P358" s="35">
        <v>20</v>
      </c>
      <c r="Q358" s="32">
        <f>F358*H358*P358/100</f>
        <v>3539.4</v>
      </c>
      <c r="R358" s="32"/>
      <c r="S358" s="32"/>
      <c r="T358" s="32"/>
      <c r="U358" s="32"/>
      <c r="V358" s="32"/>
      <c r="W358" s="32"/>
      <c r="X358" s="32">
        <f>M358+W358+O358+Q358+S358+U358</f>
        <v>18488.763780000001</v>
      </c>
      <c r="Y358" s="32">
        <f t="shared" si="128"/>
        <v>167982.40158000001</v>
      </c>
      <c r="Z358" s="34"/>
      <c r="AA358" s="32">
        <f t="shared" si="129"/>
        <v>167982.40158000001</v>
      </c>
      <c r="AB358" s="39">
        <v>1</v>
      </c>
      <c r="AC358" s="40">
        <f>K358*AB358</f>
        <v>149493.6378</v>
      </c>
    </row>
    <row r="359" spans="1:29" s="100" customFormat="1" ht="18.600000000000001" customHeight="1">
      <c r="A359" s="28">
        <v>30</v>
      </c>
      <c r="B359" s="29" t="s">
        <v>461</v>
      </c>
      <c r="C359" s="30" t="s">
        <v>31</v>
      </c>
      <c r="D359" s="31">
        <v>15.5</v>
      </c>
      <c r="E359" s="32"/>
      <c r="F359" s="30">
        <v>17697</v>
      </c>
      <c r="G359" s="30">
        <v>3.61</v>
      </c>
      <c r="H359" s="33">
        <v>0.25</v>
      </c>
      <c r="I359" s="32">
        <f>F359*G359*H359</f>
        <v>15971.5425</v>
      </c>
      <c r="J359" s="34">
        <v>2.34</v>
      </c>
      <c r="K359" s="32">
        <f t="shared" si="125"/>
        <v>37373.409449999999</v>
      </c>
      <c r="L359" s="32">
        <v>10</v>
      </c>
      <c r="M359" s="32">
        <f t="shared" si="126"/>
        <v>3737.3409449999999</v>
      </c>
      <c r="N359" s="32"/>
      <c r="O359" s="32"/>
      <c r="P359" s="35"/>
      <c r="Q359" s="32"/>
      <c r="R359" s="32"/>
      <c r="S359" s="32"/>
      <c r="T359" s="32"/>
      <c r="U359" s="32"/>
      <c r="V359" s="32"/>
      <c r="W359" s="32"/>
      <c r="X359" s="32">
        <f t="shared" si="127"/>
        <v>3737.3409449999999</v>
      </c>
      <c r="Y359" s="32">
        <f t="shared" si="128"/>
        <v>41110.750394999995</v>
      </c>
      <c r="Z359" s="34"/>
      <c r="AA359" s="32">
        <f t="shared" si="129"/>
        <v>41110.750394999995</v>
      </c>
      <c r="AB359" s="39"/>
      <c r="AC359" s="40"/>
    </row>
    <row r="360" spans="1:29" s="100" customFormat="1" ht="18.600000000000001" customHeight="1">
      <c r="A360" s="28"/>
      <c r="B360" s="41" t="s">
        <v>22</v>
      </c>
      <c r="C360" s="42"/>
      <c r="D360" s="27"/>
      <c r="E360" s="32"/>
      <c r="F360" s="42"/>
      <c r="G360" s="42"/>
      <c r="H360" s="43">
        <f>SUM(H330:H359)</f>
        <v>18.25</v>
      </c>
      <c r="I360" s="44">
        <f>SUM(I330:I359)</f>
        <v>1292456.1524999999</v>
      </c>
      <c r="J360" s="44"/>
      <c r="K360" s="44">
        <f>SUM(K330:K359)</f>
        <v>3024347.3968499997</v>
      </c>
      <c r="L360" s="44"/>
      <c r="M360" s="44">
        <f>SUM(M330:M359)</f>
        <v>302434.73968499998</v>
      </c>
      <c r="N360" s="44"/>
      <c r="O360" s="44">
        <f>SUM(O330:O359)</f>
        <v>0</v>
      </c>
      <c r="P360" s="44"/>
      <c r="Q360" s="44">
        <f>SUM(Q330:Q359)</f>
        <v>105297.15000000001</v>
      </c>
      <c r="R360" s="44"/>
      <c r="S360" s="44">
        <f>SUM(S330:S359)</f>
        <v>0</v>
      </c>
      <c r="T360" s="44"/>
      <c r="U360" s="44">
        <f>SUM(U330:U359)</f>
        <v>18581.849999999999</v>
      </c>
      <c r="V360" s="44"/>
      <c r="W360" s="44">
        <f>SUM(W330:W359)</f>
        <v>0</v>
      </c>
      <c r="X360" s="44">
        <f>SUM(X330:X359)</f>
        <v>426313.73968499998</v>
      </c>
      <c r="Y360" s="44">
        <f>SUM(Y330:Y359)</f>
        <v>3450661.1365350001</v>
      </c>
      <c r="Z360" s="44"/>
      <c r="AA360" s="44">
        <f>SUM(AA330:AA359)</f>
        <v>3450661.1365350001</v>
      </c>
      <c r="AB360" s="48">
        <f>SUM(AB330:AB359)</f>
        <v>13.5</v>
      </c>
      <c r="AC360" s="83">
        <f>SUM(AC330:AC359)</f>
        <v>2292925.9626000007</v>
      </c>
    </row>
    <row r="361" spans="1:29" s="25" customFormat="1" ht="18.600000000000001" customHeight="1">
      <c r="A361" s="287" t="s">
        <v>32</v>
      </c>
      <c r="B361" s="288"/>
      <c r="C361" s="288"/>
      <c r="D361" s="288"/>
      <c r="E361" s="288"/>
      <c r="F361" s="288"/>
      <c r="G361" s="288"/>
      <c r="H361" s="288"/>
      <c r="I361" s="288"/>
      <c r="J361" s="288"/>
      <c r="K361" s="288"/>
      <c r="L361" s="288"/>
      <c r="M361" s="288"/>
      <c r="N361" s="288"/>
      <c r="O361" s="288"/>
      <c r="P361" s="288"/>
      <c r="Q361" s="288"/>
      <c r="R361" s="288"/>
      <c r="S361" s="288"/>
      <c r="T361" s="288"/>
      <c r="U361" s="288"/>
      <c r="V361" s="288"/>
      <c r="W361" s="288"/>
      <c r="X361" s="288"/>
      <c r="Y361" s="288"/>
      <c r="Z361" s="288"/>
      <c r="AA361" s="288"/>
      <c r="AB361" s="288"/>
      <c r="AC361" s="289"/>
    </row>
    <row r="362" spans="1:29" s="100" customFormat="1" ht="18.600000000000001" customHeight="1">
      <c r="A362" s="28">
        <v>1</v>
      </c>
      <c r="B362" s="29" t="s">
        <v>101</v>
      </c>
      <c r="C362" s="30">
        <v>4</v>
      </c>
      <c r="D362" s="30"/>
      <c r="E362" s="32"/>
      <c r="F362" s="30">
        <v>17697</v>
      </c>
      <c r="G362" s="34">
        <v>2.9</v>
      </c>
      <c r="H362" s="38">
        <v>1</v>
      </c>
      <c r="I362" s="32">
        <f>F362*G362*H362</f>
        <v>51321.299999999996</v>
      </c>
      <c r="J362" s="34">
        <v>1.71</v>
      </c>
      <c r="K362" s="49">
        <f>I362*J362</f>
        <v>87759.422999999995</v>
      </c>
      <c r="L362" s="32">
        <v>10</v>
      </c>
      <c r="M362" s="32">
        <f>K362*L362/100</f>
        <v>8775.9423000000006</v>
      </c>
      <c r="N362" s="30"/>
      <c r="O362" s="32"/>
      <c r="P362" s="35">
        <v>20</v>
      </c>
      <c r="Q362" s="32">
        <f>F362*H362*P362/100</f>
        <v>3539.4</v>
      </c>
      <c r="R362" s="32"/>
      <c r="S362" s="32"/>
      <c r="T362" s="32">
        <v>30</v>
      </c>
      <c r="U362" s="32">
        <f>F362*H362*T362/100</f>
        <v>5309.1</v>
      </c>
      <c r="V362" s="32"/>
      <c r="W362" s="32"/>
      <c r="X362" s="32">
        <f>M362+W362+O362+Q362+S362+U362</f>
        <v>17624.442300000002</v>
      </c>
      <c r="Y362" s="32">
        <f>K362+X362</f>
        <v>105383.8653</v>
      </c>
      <c r="Z362" s="34">
        <v>1.1499999999999999</v>
      </c>
      <c r="AA362" s="32">
        <f>Y362*Z362</f>
        <v>121191.445095</v>
      </c>
      <c r="AB362" s="39">
        <v>1</v>
      </c>
      <c r="AC362" s="40">
        <f>K362*AB362</f>
        <v>87759.422999999995</v>
      </c>
    </row>
    <row r="363" spans="1:29" s="100" customFormat="1" ht="18.600000000000001" customHeight="1">
      <c r="A363" s="28">
        <v>2</v>
      </c>
      <c r="B363" s="29" t="s">
        <v>101</v>
      </c>
      <c r="C363" s="30">
        <v>4</v>
      </c>
      <c r="D363" s="30"/>
      <c r="E363" s="32"/>
      <c r="F363" s="30">
        <v>17697</v>
      </c>
      <c r="G363" s="34">
        <v>2.9</v>
      </c>
      <c r="H363" s="33">
        <v>0.25</v>
      </c>
      <c r="I363" s="32">
        <f>F363*G363*H363</f>
        <v>12830.324999999999</v>
      </c>
      <c r="J363" s="34">
        <v>1.71</v>
      </c>
      <c r="K363" s="49">
        <f>I363*J363</f>
        <v>21939.855749999999</v>
      </c>
      <c r="L363" s="32">
        <v>10</v>
      </c>
      <c r="M363" s="32">
        <f>K363*L363/100</f>
        <v>2193.9855750000002</v>
      </c>
      <c r="N363" s="30"/>
      <c r="O363" s="32"/>
      <c r="P363" s="35">
        <v>20</v>
      </c>
      <c r="Q363" s="32">
        <f>F363*H363*P363/100</f>
        <v>884.85</v>
      </c>
      <c r="R363" s="32"/>
      <c r="S363" s="32"/>
      <c r="T363" s="32">
        <v>30</v>
      </c>
      <c r="U363" s="32">
        <f>F363*H363*T363/100</f>
        <v>1327.2750000000001</v>
      </c>
      <c r="V363" s="32"/>
      <c r="W363" s="32"/>
      <c r="X363" s="32">
        <f>M363+W363+O363+Q363+S363+U363</f>
        <v>4406.1105750000006</v>
      </c>
      <c r="Y363" s="32">
        <f>K363+X363</f>
        <v>26345.966325000001</v>
      </c>
      <c r="Z363" s="31">
        <v>1.5</v>
      </c>
      <c r="AA363" s="32">
        <f>Y363*Z363</f>
        <v>39518.949487500002</v>
      </c>
      <c r="AB363" s="39"/>
      <c r="AC363" s="40"/>
    </row>
    <row r="364" spans="1:29" s="100" customFormat="1" ht="18.600000000000001" customHeight="1">
      <c r="A364" s="28">
        <v>2</v>
      </c>
      <c r="B364" s="29" t="s">
        <v>101</v>
      </c>
      <c r="C364" s="30">
        <v>4</v>
      </c>
      <c r="D364" s="30"/>
      <c r="E364" s="32"/>
      <c r="F364" s="30">
        <v>17697</v>
      </c>
      <c r="G364" s="34">
        <v>2.9</v>
      </c>
      <c r="H364" s="33">
        <v>0.25</v>
      </c>
      <c r="I364" s="32">
        <f>F364*G364*H364</f>
        <v>12830.324999999999</v>
      </c>
      <c r="J364" s="34">
        <v>1.71</v>
      </c>
      <c r="K364" s="49">
        <f>I364*J364</f>
        <v>21939.855749999999</v>
      </c>
      <c r="L364" s="32">
        <v>10</v>
      </c>
      <c r="M364" s="32">
        <f>K364*L364/100</f>
        <v>2193.9855750000002</v>
      </c>
      <c r="N364" s="30"/>
      <c r="O364" s="32"/>
      <c r="P364" s="35"/>
      <c r="Q364" s="32"/>
      <c r="R364" s="32"/>
      <c r="S364" s="32"/>
      <c r="T364" s="32"/>
      <c r="U364" s="32"/>
      <c r="V364" s="32"/>
      <c r="W364" s="32"/>
      <c r="X364" s="32">
        <f>M364+W364+O364+Q364+S364+U364</f>
        <v>2193.9855750000002</v>
      </c>
      <c r="Y364" s="32">
        <f>K364+X364</f>
        <v>24133.841324999998</v>
      </c>
      <c r="Z364" s="32">
        <v>1</v>
      </c>
      <c r="AA364" s="32">
        <f>Y364*Z364</f>
        <v>24133.841324999998</v>
      </c>
      <c r="AB364" s="39"/>
      <c r="AC364" s="40"/>
    </row>
    <row r="365" spans="1:29" s="100" customFormat="1" ht="18.600000000000001" customHeight="1">
      <c r="A365" s="28">
        <v>3</v>
      </c>
      <c r="B365" s="29" t="s">
        <v>102</v>
      </c>
      <c r="C365" s="30">
        <v>4</v>
      </c>
      <c r="D365" s="34"/>
      <c r="E365" s="32"/>
      <c r="F365" s="30">
        <v>17697</v>
      </c>
      <c r="G365" s="34">
        <v>2.9</v>
      </c>
      <c r="H365" s="38">
        <v>1</v>
      </c>
      <c r="I365" s="32">
        <f>F365*G365*H365</f>
        <v>51321.299999999996</v>
      </c>
      <c r="J365" s="34">
        <v>1.71</v>
      </c>
      <c r="K365" s="49">
        <f>I365*J365</f>
        <v>87759.422999999995</v>
      </c>
      <c r="L365" s="32">
        <v>10</v>
      </c>
      <c r="M365" s="32">
        <f>K365*L365/100</f>
        <v>8775.9423000000006</v>
      </c>
      <c r="N365" s="30"/>
      <c r="O365" s="32"/>
      <c r="P365" s="35">
        <v>20</v>
      </c>
      <c r="Q365" s="32">
        <f>F365*H365*P365/100</f>
        <v>3539.4</v>
      </c>
      <c r="R365" s="32"/>
      <c r="S365" s="32"/>
      <c r="T365" s="32">
        <v>30</v>
      </c>
      <c r="U365" s="32">
        <f>F365*H365*T365/100</f>
        <v>5309.1</v>
      </c>
      <c r="V365" s="32"/>
      <c r="W365" s="32"/>
      <c r="X365" s="32">
        <f>M365+W365+O365+Q365+S365+U365</f>
        <v>17624.442300000002</v>
      </c>
      <c r="Y365" s="32">
        <f>K365+X365</f>
        <v>105383.8653</v>
      </c>
      <c r="Z365" s="34">
        <v>1.1499999999999999</v>
      </c>
      <c r="AA365" s="32">
        <f>Y365*Z365</f>
        <v>121191.445095</v>
      </c>
      <c r="AB365" s="39">
        <v>1</v>
      </c>
      <c r="AC365" s="40">
        <f>K365*AB365</f>
        <v>87759.422999999995</v>
      </c>
    </row>
    <row r="366" spans="1:29" s="100" customFormat="1" ht="18.600000000000001" customHeight="1">
      <c r="A366" s="28"/>
      <c r="B366" s="41" t="s">
        <v>22</v>
      </c>
      <c r="C366" s="42"/>
      <c r="D366" s="27"/>
      <c r="E366" s="32"/>
      <c r="F366" s="42"/>
      <c r="G366" s="42"/>
      <c r="H366" s="48">
        <f>SUM(H362:H365)</f>
        <v>2.5</v>
      </c>
      <c r="I366" s="44">
        <f>SUM(I362:I365)</f>
        <v>128303.25</v>
      </c>
      <c r="J366" s="44"/>
      <c r="K366" s="44">
        <f>SUM(K362:K365)</f>
        <v>219398.5575</v>
      </c>
      <c r="L366" s="44"/>
      <c r="M366" s="44">
        <f>SUM(M362:M365)</f>
        <v>21939.855750000002</v>
      </c>
      <c r="N366" s="44"/>
      <c r="O366" s="44">
        <f>SUM(O362:O365)</f>
        <v>0</v>
      </c>
      <c r="P366" s="44"/>
      <c r="Q366" s="44">
        <f>SUM(Q362:Q365)</f>
        <v>7963.65</v>
      </c>
      <c r="R366" s="44"/>
      <c r="S366" s="44">
        <f>SUM(S362:S365)</f>
        <v>0</v>
      </c>
      <c r="T366" s="44"/>
      <c r="U366" s="44">
        <f>SUM(U362:U365)</f>
        <v>11945.475</v>
      </c>
      <c r="V366" s="44"/>
      <c r="W366" s="44">
        <f>SUM(W362:W365)</f>
        <v>0</v>
      </c>
      <c r="X366" s="44">
        <f>SUM(X362:X365)</f>
        <v>41848.980750000002</v>
      </c>
      <c r="Y366" s="44">
        <f>SUM(Y362:Y365)</f>
        <v>261247.53824999998</v>
      </c>
      <c r="Z366" s="44"/>
      <c r="AA366" s="44">
        <f>SUM(AA362:AA365)</f>
        <v>306035.6810025</v>
      </c>
      <c r="AB366" s="51">
        <f>SUM(AB362:AB365)</f>
        <v>2</v>
      </c>
      <c r="AC366" s="83">
        <f>SUM(AC362:AC365)</f>
        <v>175518.84599999999</v>
      </c>
    </row>
    <row r="367" spans="1:29" s="100" customFormat="1" ht="18.600000000000001" customHeight="1" thickBot="1">
      <c r="A367" s="52"/>
      <c r="B367" s="204" t="s">
        <v>315</v>
      </c>
      <c r="C367" s="54"/>
      <c r="D367" s="98"/>
      <c r="E367" s="75"/>
      <c r="F367" s="54"/>
      <c r="G367" s="54"/>
      <c r="H367" s="101">
        <f>H328+H360+H366</f>
        <v>31.75</v>
      </c>
      <c r="I367" s="102">
        <f>I328+I360+I366</f>
        <v>2393342.2799999993</v>
      </c>
      <c r="J367" s="102"/>
      <c r="K367" s="102">
        <f>K328+K360+K366</f>
        <v>6569979.3953999998</v>
      </c>
      <c r="L367" s="102"/>
      <c r="M367" s="102">
        <f>M328+M360+M366</f>
        <v>656997.93954000005</v>
      </c>
      <c r="N367" s="102"/>
      <c r="O367" s="102">
        <f>O328+O360+O366</f>
        <v>0</v>
      </c>
      <c r="P367" s="102"/>
      <c r="Q367" s="102">
        <f>Q328+Q360+Q366</f>
        <v>229176.15</v>
      </c>
      <c r="R367" s="102"/>
      <c r="S367" s="102">
        <f>S328+S360+S366</f>
        <v>0</v>
      </c>
      <c r="T367" s="102"/>
      <c r="U367" s="102">
        <f>U328+U360+U366</f>
        <v>49109.174999999996</v>
      </c>
      <c r="V367" s="102"/>
      <c r="W367" s="102">
        <f>W328+W360+W366</f>
        <v>0</v>
      </c>
      <c r="X367" s="102">
        <f>X328+X360+X366</f>
        <v>935283.26454</v>
      </c>
      <c r="Y367" s="102">
        <f>Y328+Y360+Y366</f>
        <v>7505262.6599399997</v>
      </c>
      <c r="Z367" s="102"/>
      <c r="AA367" s="102">
        <f>AA328+AA360+AA366</f>
        <v>7550050.802692499</v>
      </c>
      <c r="AB367" s="57">
        <f>AB328+AB360+AB366</f>
        <v>22.25</v>
      </c>
      <c r="AC367" s="104">
        <f>AC328+AC360+AC366</f>
        <v>4285670.1021000007</v>
      </c>
    </row>
    <row r="368" spans="1:29" s="25" customFormat="1" ht="18.600000000000001" customHeight="1">
      <c r="A368" s="351" t="s">
        <v>103</v>
      </c>
      <c r="B368" s="352"/>
      <c r="C368" s="352"/>
      <c r="D368" s="352"/>
      <c r="E368" s="352"/>
      <c r="F368" s="352"/>
      <c r="G368" s="352"/>
      <c r="H368" s="352"/>
      <c r="I368" s="352"/>
      <c r="J368" s="352"/>
      <c r="K368" s="352"/>
      <c r="L368" s="352"/>
      <c r="M368" s="352"/>
      <c r="N368" s="352"/>
      <c r="O368" s="352"/>
      <c r="P368" s="352"/>
      <c r="Q368" s="352"/>
      <c r="R368" s="352"/>
      <c r="S368" s="352"/>
      <c r="T368" s="352"/>
      <c r="U368" s="352"/>
      <c r="V368" s="352"/>
      <c r="W368" s="352"/>
      <c r="X368" s="352"/>
      <c r="Y368" s="352"/>
      <c r="Z368" s="352"/>
      <c r="AA368" s="352"/>
      <c r="AB368" s="352"/>
      <c r="AC368" s="353"/>
    </row>
    <row r="369" spans="1:29" s="25" customFormat="1" ht="18.600000000000001" customHeight="1">
      <c r="A369" s="320" t="s">
        <v>14</v>
      </c>
      <c r="B369" s="319"/>
      <c r="C369" s="319"/>
      <c r="D369" s="319"/>
      <c r="E369" s="319"/>
      <c r="F369" s="319"/>
      <c r="G369" s="319"/>
      <c r="H369" s="319"/>
      <c r="I369" s="319"/>
      <c r="J369" s="319"/>
      <c r="K369" s="319"/>
      <c r="L369" s="319"/>
      <c r="M369" s="319"/>
      <c r="N369" s="319"/>
      <c r="O369" s="319"/>
      <c r="P369" s="319"/>
      <c r="Q369" s="319"/>
      <c r="R369" s="319"/>
      <c r="S369" s="319"/>
      <c r="T369" s="319"/>
      <c r="U369" s="319"/>
      <c r="V369" s="319"/>
      <c r="W369" s="319"/>
      <c r="X369" s="319"/>
      <c r="Y369" s="319"/>
      <c r="Z369" s="319"/>
      <c r="AA369" s="319"/>
      <c r="AB369" s="319"/>
      <c r="AC369" s="321"/>
    </row>
    <row r="370" spans="1:29" s="25" customFormat="1" ht="18.600000000000001" customHeight="1">
      <c r="A370" s="28">
        <v>1</v>
      </c>
      <c r="B370" s="29" t="s">
        <v>144</v>
      </c>
      <c r="C370" s="30" t="s">
        <v>139</v>
      </c>
      <c r="D370" s="31">
        <v>8.4</v>
      </c>
      <c r="E370" s="32" t="s">
        <v>46</v>
      </c>
      <c r="F370" s="30">
        <v>17697</v>
      </c>
      <c r="G370" s="30">
        <v>5.14</v>
      </c>
      <c r="H370" s="38">
        <v>1</v>
      </c>
      <c r="I370" s="32">
        <f t="shared" ref="I370:I377" si="132">F370*G370*H370</f>
        <v>90962.579999999987</v>
      </c>
      <c r="J370" s="34">
        <v>3.42</v>
      </c>
      <c r="K370" s="32">
        <f t="shared" ref="K370:K377" si="133">I370*J370</f>
        <v>311092.02359999996</v>
      </c>
      <c r="L370" s="32">
        <v>10</v>
      </c>
      <c r="M370" s="32">
        <f t="shared" ref="M370:M416" si="134">K370*L370/100</f>
        <v>31109.202359999996</v>
      </c>
      <c r="N370" s="32"/>
      <c r="O370" s="32"/>
      <c r="P370" s="35"/>
      <c r="Q370" s="32"/>
      <c r="R370" s="32"/>
      <c r="S370" s="32"/>
      <c r="T370" s="32"/>
      <c r="U370" s="32"/>
      <c r="V370" s="32"/>
      <c r="W370" s="32"/>
      <c r="X370" s="32">
        <f t="shared" ref="X370:X416" si="135">M370+W370+O370+Q370+S370+U370</f>
        <v>31109.202359999996</v>
      </c>
      <c r="Y370" s="32">
        <f t="shared" ref="Y370:Y416" si="136">K370+X370</f>
        <v>342201.22595999995</v>
      </c>
      <c r="Z370" s="34"/>
      <c r="AA370" s="32">
        <f t="shared" ref="AA370:AA416" si="137">Y370</f>
        <v>342201.22595999995</v>
      </c>
      <c r="AB370" s="39">
        <v>1</v>
      </c>
      <c r="AC370" s="40">
        <f>K370*AB370</f>
        <v>311092.02359999996</v>
      </c>
    </row>
    <row r="371" spans="1:29" s="64" customFormat="1" ht="18.600000000000001" customHeight="1">
      <c r="A371" s="28">
        <v>2</v>
      </c>
      <c r="B371" s="29" t="s">
        <v>144</v>
      </c>
      <c r="C371" s="30" t="s">
        <v>65</v>
      </c>
      <c r="D371" s="31">
        <v>8.4</v>
      </c>
      <c r="E371" s="30" t="s">
        <v>28</v>
      </c>
      <c r="F371" s="30">
        <v>17697</v>
      </c>
      <c r="G371" s="30">
        <v>5.04</v>
      </c>
      <c r="H371" s="31">
        <v>1</v>
      </c>
      <c r="I371" s="32">
        <f t="shared" si="132"/>
        <v>89192.88</v>
      </c>
      <c r="J371" s="34">
        <v>3.42</v>
      </c>
      <c r="K371" s="32">
        <f t="shared" si="133"/>
        <v>305039.6496</v>
      </c>
      <c r="L371" s="32">
        <v>10</v>
      </c>
      <c r="M371" s="32">
        <f t="shared" si="134"/>
        <v>30503.964960000001</v>
      </c>
      <c r="N371" s="30"/>
      <c r="O371" s="32"/>
      <c r="P371" s="32"/>
      <c r="Q371" s="32"/>
      <c r="R371" s="32"/>
      <c r="S371" s="32"/>
      <c r="T371" s="32"/>
      <c r="U371" s="32"/>
      <c r="V371" s="32"/>
      <c r="W371" s="32"/>
      <c r="X371" s="32">
        <f t="shared" si="135"/>
        <v>30503.964960000001</v>
      </c>
      <c r="Y371" s="32">
        <f t="shared" si="136"/>
        <v>335543.61456000002</v>
      </c>
      <c r="Z371" s="34"/>
      <c r="AA371" s="32">
        <f t="shared" si="137"/>
        <v>335543.61456000002</v>
      </c>
      <c r="AB371" s="39">
        <v>1</v>
      </c>
      <c r="AC371" s="40">
        <f>K371*AB371</f>
        <v>305039.6496</v>
      </c>
    </row>
    <row r="372" spans="1:29" s="64" customFormat="1" ht="18.600000000000001" customHeight="1">
      <c r="A372" s="28">
        <v>3</v>
      </c>
      <c r="B372" s="29" t="s">
        <v>144</v>
      </c>
      <c r="C372" s="30" t="s">
        <v>21</v>
      </c>
      <c r="D372" s="31">
        <v>5.4</v>
      </c>
      <c r="E372" s="30"/>
      <c r="F372" s="30">
        <v>17697</v>
      </c>
      <c r="G372" s="30">
        <v>4.3</v>
      </c>
      <c r="H372" s="31">
        <v>1</v>
      </c>
      <c r="I372" s="32">
        <f t="shared" si="132"/>
        <v>76097.099999999991</v>
      </c>
      <c r="J372" s="34">
        <v>3.42</v>
      </c>
      <c r="K372" s="32">
        <f t="shared" si="133"/>
        <v>260252.08199999997</v>
      </c>
      <c r="L372" s="32">
        <v>10</v>
      </c>
      <c r="M372" s="32">
        <f t="shared" ref="M372:M377" si="138">K372*L372/100</f>
        <v>26025.208199999997</v>
      </c>
      <c r="N372" s="30"/>
      <c r="O372" s="32"/>
      <c r="P372" s="32"/>
      <c r="Q372" s="32"/>
      <c r="R372" s="32"/>
      <c r="S372" s="32"/>
      <c r="T372" s="32"/>
      <c r="U372" s="32"/>
      <c r="V372" s="32"/>
      <c r="W372" s="32"/>
      <c r="X372" s="32">
        <f t="shared" ref="X372:X378" si="139">M372+W372+O372+Q372+S372+U372</f>
        <v>26025.208199999997</v>
      </c>
      <c r="Y372" s="32">
        <f t="shared" si="136"/>
        <v>286277.29019999999</v>
      </c>
      <c r="Z372" s="34"/>
      <c r="AA372" s="32">
        <f t="shared" si="137"/>
        <v>286277.29019999999</v>
      </c>
      <c r="AB372" s="39">
        <v>1</v>
      </c>
      <c r="AC372" s="40">
        <f>K372*AB372</f>
        <v>260252.08199999997</v>
      </c>
    </row>
    <row r="373" spans="1:29" s="64" customFormat="1" ht="18.600000000000001" customHeight="1">
      <c r="A373" s="28">
        <v>4</v>
      </c>
      <c r="B373" s="29" t="s">
        <v>563</v>
      </c>
      <c r="C373" s="30" t="s">
        <v>19</v>
      </c>
      <c r="D373" s="31" t="s">
        <v>20</v>
      </c>
      <c r="E373" s="30" t="s">
        <v>18</v>
      </c>
      <c r="F373" s="30">
        <v>17697</v>
      </c>
      <c r="G373" s="30">
        <v>5.99</v>
      </c>
      <c r="H373" s="31">
        <v>1</v>
      </c>
      <c r="I373" s="32">
        <f t="shared" si="132"/>
        <v>106005.03</v>
      </c>
      <c r="J373" s="34">
        <v>3.42</v>
      </c>
      <c r="K373" s="32">
        <f t="shared" si="133"/>
        <v>362537.20259999996</v>
      </c>
      <c r="L373" s="32">
        <v>10</v>
      </c>
      <c r="M373" s="32">
        <f t="shared" si="138"/>
        <v>36253.720259999995</v>
      </c>
      <c r="N373" s="32"/>
      <c r="O373" s="32"/>
      <c r="P373" s="35"/>
      <c r="Q373" s="32"/>
      <c r="R373" s="35"/>
      <c r="S373" s="32"/>
      <c r="T373" s="32"/>
      <c r="U373" s="32"/>
      <c r="V373" s="32"/>
      <c r="W373" s="32"/>
      <c r="X373" s="32">
        <f t="shared" si="139"/>
        <v>36253.720259999995</v>
      </c>
      <c r="Y373" s="32">
        <f t="shared" si="136"/>
        <v>398790.92285999993</v>
      </c>
      <c r="Z373" s="34"/>
      <c r="AA373" s="32">
        <f t="shared" si="137"/>
        <v>398790.92285999993</v>
      </c>
      <c r="AB373" s="31">
        <v>1</v>
      </c>
      <c r="AC373" s="40">
        <f>K373*AB373</f>
        <v>362537.20259999996</v>
      </c>
    </row>
    <row r="374" spans="1:29" s="64" customFormat="1" ht="18.600000000000001" customHeight="1">
      <c r="A374" s="28">
        <v>5</v>
      </c>
      <c r="B374" s="29" t="s">
        <v>406</v>
      </c>
      <c r="C374" s="30" t="s">
        <v>21</v>
      </c>
      <c r="D374" s="31">
        <v>6.4</v>
      </c>
      <c r="E374" s="32"/>
      <c r="F374" s="30">
        <v>17697</v>
      </c>
      <c r="G374" s="34">
        <v>4.3</v>
      </c>
      <c r="H374" s="34">
        <v>0.25</v>
      </c>
      <c r="I374" s="32">
        <f t="shared" si="132"/>
        <v>19024.274999999998</v>
      </c>
      <c r="J374" s="34">
        <v>3.42</v>
      </c>
      <c r="K374" s="32">
        <f t="shared" si="133"/>
        <v>65063.020499999991</v>
      </c>
      <c r="L374" s="32">
        <v>10</v>
      </c>
      <c r="M374" s="32">
        <f t="shared" si="138"/>
        <v>6506.3020499999993</v>
      </c>
      <c r="N374" s="32"/>
      <c r="O374" s="32"/>
      <c r="P374" s="32">
        <v>190</v>
      </c>
      <c r="Q374" s="32">
        <f t="shared" ref="Q374:Q379" si="140">F374*H374*P374/100</f>
        <v>8406.0750000000007</v>
      </c>
      <c r="R374" s="32"/>
      <c r="S374" s="32"/>
      <c r="T374" s="32">
        <v>30</v>
      </c>
      <c r="U374" s="32">
        <f t="shared" ref="U374:U379" si="141">F374*H374*T374/100</f>
        <v>1327.2750000000001</v>
      </c>
      <c r="V374" s="32"/>
      <c r="W374" s="32"/>
      <c r="X374" s="32">
        <f t="shared" si="139"/>
        <v>16239.652049999999</v>
      </c>
      <c r="Y374" s="32">
        <f t="shared" si="136"/>
        <v>81302.672549999988</v>
      </c>
      <c r="Z374" s="34"/>
      <c r="AA374" s="32">
        <f t="shared" si="137"/>
        <v>81302.672549999988</v>
      </c>
      <c r="AB374" s="31"/>
      <c r="AC374" s="40"/>
    </row>
    <row r="375" spans="1:29" s="64" customFormat="1" ht="18.600000000000001" customHeight="1">
      <c r="A375" s="28">
        <v>6</v>
      </c>
      <c r="B375" s="29" t="s">
        <v>406</v>
      </c>
      <c r="C375" s="30" t="s">
        <v>21</v>
      </c>
      <c r="D375" s="31">
        <v>6.4</v>
      </c>
      <c r="E375" s="32"/>
      <c r="F375" s="30">
        <v>17697</v>
      </c>
      <c r="G375" s="34">
        <v>4.3</v>
      </c>
      <c r="H375" s="31">
        <v>1</v>
      </c>
      <c r="I375" s="32">
        <f t="shared" si="132"/>
        <v>76097.099999999991</v>
      </c>
      <c r="J375" s="34">
        <v>3.42</v>
      </c>
      <c r="K375" s="32">
        <f t="shared" si="133"/>
        <v>260252.08199999997</v>
      </c>
      <c r="L375" s="32">
        <v>10</v>
      </c>
      <c r="M375" s="32">
        <f t="shared" si="138"/>
        <v>26025.208199999997</v>
      </c>
      <c r="N375" s="32"/>
      <c r="O375" s="32"/>
      <c r="P375" s="32">
        <v>190</v>
      </c>
      <c r="Q375" s="32">
        <f t="shared" si="140"/>
        <v>33624.300000000003</v>
      </c>
      <c r="R375" s="32"/>
      <c r="S375" s="32"/>
      <c r="T375" s="32">
        <v>30</v>
      </c>
      <c r="U375" s="32">
        <f t="shared" si="141"/>
        <v>5309.1</v>
      </c>
      <c r="V375" s="32"/>
      <c r="W375" s="32"/>
      <c r="X375" s="32">
        <f t="shared" si="139"/>
        <v>64958.608199999995</v>
      </c>
      <c r="Y375" s="32">
        <f t="shared" si="136"/>
        <v>325210.69019999995</v>
      </c>
      <c r="Z375" s="34"/>
      <c r="AA375" s="32">
        <f t="shared" si="137"/>
        <v>325210.69019999995</v>
      </c>
      <c r="AB375" s="31">
        <v>1</v>
      </c>
      <c r="AC375" s="40">
        <f>K375*AB375</f>
        <v>260252.08199999997</v>
      </c>
    </row>
    <row r="376" spans="1:29" s="64" customFormat="1" ht="18.600000000000001" customHeight="1">
      <c r="A376" s="28">
        <v>7</v>
      </c>
      <c r="B376" s="29" t="s">
        <v>406</v>
      </c>
      <c r="C376" s="30" t="s">
        <v>19</v>
      </c>
      <c r="D376" s="31">
        <v>19.5</v>
      </c>
      <c r="E376" s="32" t="s">
        <v>18</v>
      </c>
      <c r="F376" s="30">
        <v>17697</v>
      </c>
      <c r="G376" s="30">
        <v>5.83</v>
      </c>
      <c r="H376" s="31">
        <v>1</v>
      </c>
      <c r="I376" s="32">
        <f t="shared" si="132"/>
        <v>103173.51</v>
      </c>
      <c r="J376" s="34">
        <v>3.42</v>
      </c>
      <c r="K376" s="32">
        <f t="shared" si="133"/>
        <v>352853.40419999999</v>
      </c>
      <c r="L376" s="32">
        <v>10</v>
      </c>
      <c r="M376" s="32">
        <f t="shared" si="138"/>
        <v>35285.34042</v>
      </c>
      <c r="N376" s="32"/>
      <c r="O376" s="32"/>
      <c r="P376" s="32">
        <v>190</v>
      </c>
      <c r="Q376" s="32">
        <f t="shared" si="140"/>
        <v>33624.300000000003</v>
      </c>
      <c r="R376" s="32"/>
      <c r="S376" s="32"/>
      <c r="T376" s="32">
        <v>30</v>
      </c>
      <c r="U376" s="32">
        <f t="shared" si="141"/>
        <v>5309.1</v>
      </c>
      <c r="V376" s="32"/>
      <c r="W376" s="32"/>
      <c r="X376" s="32">
        <f t="shared" si="139"/>
        <v>74218.740420000016</v>
      </c>
      <c r="Y376" s="32">
        <f t="shared" si="136"/>
        <v>427072.14462000004</v>
      </c>
      <c r="Z376" s="34"/>
      <c r="AA376" s="32">
        <f t="shared" si="137"/>
        <v>427072.14462000004</v>
      </c>
      <c r="AB376" s="31">
        <v>1</v>
      </c>
      <c r="AC376" s="40">
        <f>K376*AB376</f>
        <v>352853.40419999999</v>
      </c>
    </row>
    <row r="377" spans="1:29" s="64" customFormat="1" ht="18.600000000000001" customHeight="1">
      <c r="A377" s="28">
        <v>8</v>
      </c>
      <c r="B377" s="29" t="s">
        <v>407</v>
      </c>
      <c r="C377" s="30" t="s">
        <v>21</v>
      </c>
      <c r="D377" s="31">
        <v>20.399999999999999</v>
      </c>
      <c r="E377" s="32"/>
      <c r="F377" s="30">
        <v>17697</v>
      </c>
      <c r="G377" s="34">
        <v>4.7</v>
      </c>
      <c r="H377" s="31">
        <v>1</v>
      </c>
      <c r="I377" s="32">
        <f t="shared" si="132"/>
        <v>83175.900000000009</v>
      </c>
      <c r="J377" s="34">
        <v>3.42</v>
      </c>
      <c r="K377" s="32">
        <f t="shared" si="133"/>
        <v>284461.57800000004</v>
      </c>
      <c r="L377" s="32">
        <v>10</v>
      </c>
      <c r="M377" s="32">
        <f t="shared" si="138"/>
        <v>28446.157800000001</v>
      </c>
      <c r="N377" s="32"/>
      <c r="O377" s="32"/>
      <c r="P377" s="32">
        <v>190</v>
      </c>
      <c r="Q377" s="32">
        <f t="shared" si="140"/>
        <v>33624.300000000003</v>
      </c>
      <c r="R377" s="32"/>
      <c r="S377" s="32"/>
      <c r="T377" s="32">
        <v>30</v>
      </c>
      <c r="U377" s="32">
        <f t="shared" si="141"/>
        <v>5309.1</v>
      </c>
      <c r="V377" s="32"/>
      <c r="W377" s="32"/>
      <c r="X377" s="32">
        <f t="shared" si="139"/>
        <v>67379.55780000001</v>
      </c>
      <c r="Y377" s="32">
        <f t="shared" si="136"/>
        <v>351841.13580000005</v>
      </c>
      <c r="Z377" s="34"/>
      <c r="AA377" s="32">
        <f t="shared" si="137"/>
        <v>351841.13580000005</v>
      </c>
      <c r="AB377" s="31">
        <v>1</v>
      </c>
      <c r="AC377" s="40">
        <f>K377*AB377</f>
        <v>284461.57800000004</v>
      </c>
    </row>
    <row r="378" spans="1:29" s="25" customFormat="1" ht="18.600000000000001" customHeight="1">
      <c r="A378" s="28">
        <v>9</v>
      </c>
      <c r="B378" s="29" t="s">
        <v>112</v>
      </c>
      <c r="C378" s="30" t="s">
        <v>21</v>
      </c>
      <c r="D378" s="31">
        <v>7</v>
      </c>
      <c r="E378" s="32"/>
      <c r="F378" s="30">
        <v>17697</v>
      </c>
      <c r="G378" s="30">
        <v>4.3499999999999996</v>
      </c>
      <c r="H378" s="38">
        <v>1</v>
      </c>
      <c r="I378" s="32">
        <f t="shared" ref="I378:I402" si="142">F378*G378*H378</f>
        <v>76981.95</v>
      </c>
      <c r="J378" s="34">
        <v>3.42</v>
      </c>
      <c r="K378" s="32">
        <f t="shared" ref="K378:K402" si="143">I378*J378</f>
        <v>263278.26899999997</v>
      </c>
      <c r="L378" s="32">
        <v>10</v>
      </c>
      <c r="M378" s="32">
        <f t="shared" si="134"/>
        <v>26327.826899999996</v>
      </c>
      <c r="N378" s="32"/>
      <c r="O378" s="32"/>
      <c r="P378" s="35">
        <v>22</v>
      </c>
      <c r="Q378" s="32">
        <f t="shared" si="140"/>
        <v>3893.34</v>
      </c>
      <c r="R378" s="35"/>
      <c r="S378" s="32"/>
      <c r="T378" s="32">
        <v>30</v>
      </c>
      <c r="U378" s="32">
        <f t="shared" si="141"/>
        <v>5309.1</v>
      </c>
      <c r="V378" s="32"/>
      <c r="W378" s="32"/>
      <c r="X378" s="32">
        <f t="shared" si="139"/>
        <v>35530.266899999995</v>
      </c>
      <c r="Y378" s="32">
        <f t="shared" si="136"/>
        <v>298808.53589999996</v>
      </c>
      <c r="Z378" s="34"/>
      <c r="AA378" s="32">
        <f t="shared" si="137"/>
        <v>298808.53589999996</v>
      </c>
      <c r="AB378" s="39"/>
      <c r="AC378" s="40"/>
    </row>
    <row r="379" spans="1:29" s="25" customFormat="1" ht="18.600000000000001" customHeight="1">
      <c r="A379" s="28">
        <v>10</v>
      </c>
      <c r="B379" s="29" t="s">
        <v>111</v>
      </c>
      <c r="C379" s="30" t="s">
        <v>19</v>
      </c>
      <c r="D379" s="34">
        <v>23.11</v>
      </c>
      <c r="E379" s="32" t="s">
        <v>18</v>
      </c>
      <c r="F379" s="30">
        <v>17697</v>
      </c>
      <c r="G379" s="30">
        <v>5.91</v>
      </c>
      <c r="H379" s="38">
        <v>1</v>
      </c>
      <c r="I379" s="32">
        <f t="shared" si="142"/>
        <v>104589.27</v>
      </c>
      <c r="J379" s="34">
        <v>3.42</v>
      </c>
      <c r="K379" s="32">
        <f t="shared" si="143"/>
        <v>357695.30340000003</v>
      </c>
      <c r="L379" s="32">
        <v>10</v>
      </c>
      <c r="M379" s="32">
        <f t="shared" si="134"/>
        <v>35769.530340000005</v>
      </c>
      <c r="N379" s="32"/>
      <c r="O379" s="32"/>
      <c r="P379" s="35">
        <v>22</v>
      </c>
      <c r="Q379" s="32">
        <f t="shared" si="140"/>
        <v>3893.34</v>
      </c>
      <c r="R379" s="35"/>
      <c r="S379" s="32"/>
      <c r="T379" s="32">
        <v>30</v>
      </c>
      <c r="U379" s="32">
        <f t="shared" si="141"/>
        <v>5309.1</v>
      </c>
      <c r="V379" s="32"/>
      <c r="W379" s="32"/>
      <c r="X379" s="32">
        <f t="shared" si="135"/>
        <v>44971.970340000007</v>
      </c>
      <c r="Y379" s="32">
        <f t="shared" si="136"/>
        <v>402667.27374000003</v>
      </c>
      <c r="Z379" s="34"/>
      <c r="AA379" s="32">
        <f t="shared" si="137"/>
        <v>402667.27374000003</v>
      </c>
      <c r="AB379" s="39">
        <v>1</v>
      </c>
      <c r="AC379" s="40">
        <f>K379*AB379</f>
        <v>357695.30340000003</v>
      </c>
    </row>
    <row r="380" spans="1:29" s="25" customFormat="1" ht="18.600000000000001" customHeight="1">
      <c r="A380" s="28">
        <v>11</v>
      </c>
      <c r="B380" s="29" t="s">
        <v>104</v>
      </c>
      <c r="C380" s="30" t="s">
        <v>21</v>
      </c>
      <c r="D380" s="31">
        <v>5.2</v>
      </c>
      <c r="E380" s="32"/>
      <c r="F380" s="30">
        <v>17697</v>
      </c>
      <c r="G380" s="34">
        <v>4.3</v>
      </c>
      <c r="H380" s="34">
        <v>0.75</v>
      </c>
      <c r="I380" s="32">
        <f>F380*G380*H380</f>
        <v>57072.824999999997</v>
      </c>
      <c r="J380" s="34">
        <v>3.42</v>
      </c>
      <c r="K380" s="32">
        <f>I380*J380</f>
        <v>195189.06149999998</v>
      </c>
      <c r="L380" s="32">
        <v>10</v>
      </c>
      <c r="M380" s="32">
        <f>K380*L380/100</f>
        <v>19518.906149999999</v>
      </c>
      <c r="N380" s="32"/>
      <c r="O380" s="32"/>
      <c r="P380" s="35"/>
      <c r="Q380" s="32"/>
      <c r="R380" s="32"/>
      <c r="S380" s="32"/>
      <c r="T380" s="32"/>
      <c r="U380" s="32"/>
      <c r="V380" s="32"/>
      <c r="W380" s="32"/>
      <c r="X380" s="32">
        <f>M380+W380+O380+Q380+S380+U380</f>
        <v>19518.906149999999</v>
      </c>
      <c r="Y380" s="32">
        <f t="shared" si="136"/>
        <v>214707.96764999998</v>
      </c>
      <c r="Z380" s="34"/>
      <c r="AA380" s="32">
        <f t="shared" si="137"/>
        <v>214707.96764999998</v>
      </c>
      <c r="AB380" s="39"/>
      <c r="AC380" s="40"/>
    </row>
    <row r="381" spans="1:29" s="25" customFormat="1" ht="18.600000000000001" customHeight="1">
      <c r="A381" s="28">
        <v>12</v>
      </c>
      <c r="B381" s="29" t="s">
        <v>104</v>
      </c>
      <c r="C381" s="30" t="s">
        <v>21</v>
      </c>
      <c r="D381" s="31">
        <v>7</v>
      </c>
      <c r="E381" s="32"/>
      <c r="F381" s="30">
        <v>17697</v>
      </c>
      <c r="G381" s="30">
        <v>4.3499999999999996</v>
      </c>
      <c r="H381" s="34">
        <v>0.25</v>
      </c>
      <c r="I381" s="32">
        <f t="shared" si="142"/>
        <v>19245.487499999999</v>
      </c>
      <c r="J381" s="34">
        <v>3.42</v>
      </c>
      <c r="K381" s="32">
        <f t="shared" si="143"/>
        <v>65819.567249999993</v>
      </c>
      <c r="L381" s="32">
        <v>10</v>
      </c>
      <c r="M381" s="32">
        <f t="shared" si="134"/>
        <v>6581.9567249999991</v>
      </c>
      <c r="N381" s="32"/>
      <c r="O381" s="32"/>
      <c r="P381" s="35"/>
      <c r="Q381" s="32"/>
      <c r="R381" s="32"/>
      <c r="S381" s="32"/>
      <c r="T381" s="32"/>
      <c r="U381" s="32"/>
      <c r="V381" s="32"/>
      <c r="W381" s="32"/>
      <c r="X381" s="32">
        <f t="shared" si="135"/>
        <v>6581.9567249999991</v>
      </c>
      <c r="Y381" s="32">
        <f t="shared" si="136"/>
        <v>72401.523974999989</v>
      </c>
      <c r="Z381" s="34"/>
      <c r="AA381" s="32">
        <f t="shared" si="137"/>
        <v>72401.523974999989</v>
      </c>
      <c r="AB381" s="39"/>
      <c r="AC381" s="40"/>
    </row>
    <row r="382" spans="1:29" s="25" customFormat="1" ht="18.600000000000001" customHeight="1">
      <c r="A382" s="28">
        <v>13</v>
      </c>
      <c r="B382" s="29" t="s">
        <v>114</v>
      </c>
      <c r="C382" s="30" t="s">
        <v>21</v>
      </c>
      <c r="D382" s="31">
        <v>6.2</v>
      </c>
      <c r="E382" s="32"/>
      <c r="F382" s="30">
        <v>17697</v>
      </c>
      <c r="G382" s="34">
        <v>4.3</v>
      </c>
      <c r="H382" s="38">
        <v>0.5</v>
      </c>
      <c r="I382" s="32">
        <f>F382*G382*H382</f>
        <v>38048.549999999996</v>
      </c>
      <c r="J382" s="34">
        <v>3.42</v>
      </c>
      <c r="K382" s="32">
        <f>I382*J382</f>
        <v>130126.04099999998</v>
      </c>
      <c r="L382" s="32">
        <v>10</v>
      </c>
      <c r="M382" s="32">
        <f>K382*L382/100</f>
        <v>13012.604099999999</v>
      </c>
      <c r="N382" s="32"/>
      <c r="O382" s="32"/>
      <c r="P382" s="35"/>
      <c r="Q382" s="32"/>
      <c r="R382" s="32">
        <v>80</v>
      </c>
      <c r="S382" s="32">
        <f t="shared" ref="S382:S391" si="144">F382*H382*R382/100</f>
        <v>7078.8</v>
      </c>
      <c r="T382" s="35"/>
      <c r="U382" s="35"/>
      <c r="V382" s="35"/>
      <c r="W382" s="35"/>
      <c r="X382" s="32">
        <f t="shared" si="135"/>
        <v>20091.4041</v>
      </c>
      <c r="Y382" s="32">
        <f t="shared" si="136"/>
        <v>150217.44509999998</v>
      </c>
      <c r="Z382" s="34"/>
      <c r="AA382" s="32">
        <f t="shared" si="137"/>
        <v>150217.44509999998</v>
      </c>
      <c r="AB382" s="31">
        <f>H382</f>
        <v>0.5</v>
      </c>
      <c r="AC382" s="40">
        <f>K382</f>
        <v>130126.04099999998</v>
      </c>
    </row>
    <row r="383" spans="1:29" s="25" customFormat="1" ht="18.600000000000001" customHeight="1">
      <c r="A383" s="28">
        <v>14</v>
      </c>
      <c r="B383" s="29" t="s">
        <v>114</v>
      </c>
      <c r="C383" s="30" t="s">
        <v>21</v>
      </c>
      <c r="D383" s="31">
        <v>15.6</v>
      </c>
      <c r="E383" s="32"/>
      <c r="F383" s="30">
        <v>17697</v>
      </c>
      <c r="G383" s="30">
        <v>4.51</v>
      </c>
      <c r="H383" s="38">
        <v>0.5</v>
      </c>
      <c r="I383" s="32">
        <f>F383*G383*H383</f>
        <v>39906.735000000001</v>
      </c>
      <c r="J383" s="34">
        <v>3.42</v>
      </c>
      <c r="K383" s="32">
        <f>I383*J383</f>
        <v>136481.0337</v>
      </c>
      <c r="L383" s="32">
        <v>10</v>
      </c>
      <c r="M383" s="32">
        <f>K383*L383/100</f>
        <v>13648.103370000001</v>
      </c>
      <c r="N383" s="32"/>
      <c r="O383" s="32"/>
      <c r="P383" s="35"/>
      <c r="Q383" s="32"/>
      <c r="R383" s="32">
        <v>80</v>
      </c>
      <c r="S383" s="32">
        <f t="shared" si="144"/>
        <v>7078.8</v>
      </c>
      <c r="T383" s="35"/>
      <c r="U383" s="35"/>
      <c r="V383" s="35"/>
      <c r="W383" s="35"/>
      <c r="X383" s="32">
        <f>M383+W383+O383+Q383+S383+U383</f>
        <v>20726.90337</v>
      </c>
      <c r="Y383" s="32">
        <f t="shared" si="136"/>
        <v>157207.93706999999</v>
      </c>
      <c r="Z383" s="34"/>
      <c r="AA383" s="32">
        <f t="shared" si="137"/>
        <v>157207.93706999999</v>
      </c>
      <c r="AB383" s="39"/>
      <c r="AC383" s="40"/>
    </row>
    <row r="384" spans="1:29" s="25" customFormat="1" ht="18.600000000000001" customHeight="1">
      <c r="A384" s="28">
        <v>15</v>
      </c>
      <c r="B384" s="29" t="s">
        <v>105</v>
      </c>
      <c r="C384" s="30" t="s">
        <v>21</v>
      </c>
      <c r="D384" s="31">
        <v>7</v>
      </c>
      <c r="E384" s="32"/>
      <c r="F384" s="30">
        <v>17697</v>
      </c>
      <c r="G384" s="30">
        <v>4.3499999999999996</v>
      </c>
      <c r="H384" s="38">
        <v>1</v>
      </c>
      <c r="I384" s="32">
        <f t="shared" si="142"/>
        <v>76981.95</v>
      </c>
      <c r="J384" s="34">
        <v>3.42</v>
      </c>
      <c r="K384" s="32">
        <f t="shared" si="143"/>
        <v>263278.26899999997</v>
      </c>
      <c r="L384" s="32">
        <v>10</v>
      </c>
      <c r="M384" s="32">
        <f t="shared" si="134"/>
        <v>26327.826899999996</v>
      </c>
      <c r="N384" s="32"/>
      <c r="O384" s="32"/>
      <c r="P384" s="35"/>
      <c r="Q384" s="32"/>
      <c r="R384" s="32">
        <v>80</v>
      </c>
      <c r="S384" s="32">
        <f t="shared" si="144"/>
        <v>14157.6</v>
      </c>
      <c r="T384" s="35"/>
      <c r="U384" s="35"/>
      <c r="V384" s="35"/>
      <c r="W384" s="35"/>
      <c r="X384" s="32">
        <f t="shared" si="135"/>
        <v>40485.426899999999</v>
      </c>
      <c r="Y384" s="32">
        <f t="shared" si="136"/>
        <v>303763.69589999999</v>
      </c>
      <c r="Z384" s="34"/>
      <c r="AA384" s="32">
        <f t="shared" si="137"/>
        <v>303763.69589999999</v>
      </c>
      <c r="AB384" s="31"/>
      <c r="AC384" s="40"/>
    </row>
    <row r="385" spans="1:29" s="25" customFormat="1" ht="18.600000000000001" customHeight="1">
      <c r="A385" s="28">
        <v>16</v>
      </c>
      <c r="B385" s="29" t="s">
        <v>105</v>
      </c>
      <c r="C385" s="30" t="s">
        <v>21</v>
      </c>
      <c r="D385" s="31">
        <v>6.2</v>
      </c>
      <c r="E385" s="32"/>
      <c r="F385" s="30">
        <v>17697</v>
      </c>
      <c r="G385" s="34">
        <v>4.3</v>
      </c>
      <c r="H385" s="38">
        <v>1</v>
      </c>
      <c r="I385" s="32">
        <f t="shared" si="142"/>
        <v>76097.099999999991</v>
      </c>
      <c r="J385" s="34">
        <v>3.42</v>
      </c>
      <c r="K385" s="32">
        <f t="shared" si="143"/>
        <v>260252.08199999997</v>
      </c>
      <c r="L385" s="32">
        <v>10</v>
      </c>
      <c r="M385" s="32">
        <f t="shared" si="134"/>
        <v>26025.208199999997</v>
      </c>
      <c r="N385" s="32"/>
      <c r="O385" s="32"/>
      <c r="P385" s="35"/>
      <c r="Q385" s="32"/>
      <c r="R385" s="32">
        <v>80</v>
      </c>
      <c r="S385" s="32">
        <f t="shared" si="144"/>
        <v>14157.6</v>
      </c>
      <c r="T385" s="32"/>
      <c r="U385" s="32"/>
      <c r="V385" s="32"/>
      <c r="W385" s="32"/>
      <c r="X385" s="32">
        <f t="shared" si="135"/>
        <v>40182.808199999999</v>
      </c>
      <c r="Y385" s="32">
        <f t="shared" si="136"/>
        <v>300434.89019999997</v>
      </c>
      <c r="Z385" s="34"/>
      <c r="AA385" s="32">
        <f t="shared" si="137"/>
        <v>300434.89019999997</v>
      </c>
      <c r="AB385" s="31">
        <v>1</v>
      </c>
      <c r="AC385" s="40">
        <f>K385*AB385</f>
        <v>260252.08199999997</v>
      </c>
    </row>
    <row r="386" spans="1:29" s="25" customFormat="1" ht="18.600000000000001" customHeight="1">
      <c r="A386" s="28">
        <v>17</v>
      </c>
      <c r="B386" s="29" t="s">
        <v>105</v>
      </c>
      <c r="C386" s="30" t="s">
        <v>21</v>
      </c>
      <c r="D386" s="31">
        <v>3.4</v>
      </c>
      <c r="E386" s="32"/>
      <c r="F386" s="30">
        <v>17697</v>
      </c>
      <c r="G386" s="30">
        <v>4.26</v>
      </c>
      <c r="H386" s="38">
        <v>1</v>
      </c>
      <c r="I386" s="32">
        <f t="shared" si="142"/>
        <v>75389.22</v>
      </c>
      <c r="J386" s="34">
        <v>3.42</v>
      </c>
      <c r="K386" s="32">
        <f t="shared" si="143"/>
        <v>257831.1324</v>
      </c>
      <c r="L386" s="32">
        <v>10</v>
      </c>
      <c r="M386" s="32">
        <f t="shared" si="134"/>
        <v>25783.113239999999</v>
      </c>
      <c r="N386" s="32"/>
      <c r="O386" s="32"/>
      <c r="P386" s="35"/>
      <c r="Q386" s="32"/>
      <c r="R386" s="32">
        <v>80</v>
      </c>
      <c r="S386" s="32">
        <f t="shared" si="144"/>
        <v>14157.6</v>
      </c>
      <c r="T386" s="32"/>
      <c r="U386" s="32"/>
      <c r="V386" s="32"/>
      <c r="W386" s="32"/>
      <c r="X386" s="32">
        <f t="shared" si="135"/>
        <v>39940.713239999997</v>
      </c>
      <c r="Y386" s="32">
        <f t="shared" si="136"/>
        <v>297771.84564000001</v>
      </c>
      <c r="Z386" s="34"/>
      <c r="AA386" s="32">
        <f t="shared" si="137"/>
        <v>297771.84564000001</v>
      </c>
      <c r="AB386" s="39">
        <v>1</v>
      </c>
      <c r="AC386" s="40">
        <f>K386*AB386</f>
        <v>257831.1324</v>
      </c>
    </row>
    <row r="387" spans="1:29" s="25" customFormat="1" ht="18.600000000000001" customHeight="1">
      <c r="A387" s="28">
        <v>18</v>
      </c>
      <c r="B387" s="29" t="s">
        <v>106</v>
      </c>
      <c r="C387" s="30" t="s">
        <v>19</v>
      </c>
      <c r="D387" s="31">
        <v>20.9</v>
      </c>
      <c r="E387" s="32" t="s">
        <v>18</v>
      </c>
      <c r="F387" s="30">
        <v>17697</v>
      </c>
      <c r="G387" s="30">
        <v>5.91</v>
      </c>
      <c r="H387" s="33">
        <v>0.75</v>
      </c>
      <c r="I387" s="32">
        <f>F387*G387*H387</f>
        <v>78441.952499999999</v>
      </c>
      <c r="J387" s="34">
        <v>3.42</v>
      </c>
      <c r="K387" s="32">
        <f>I387*J387</f>
        <v>268271.47755000001</v>
      </c>
      <c r="L387" s="32">
        <v>10</v>
      </c>
      <c r="M387" s="32">
        <f t="shared" si="134"/>
        <v>26827.147754999998</v>
      </c>
      <c r="N387" s="32"/>
      <c r="O387" s="32"/>
      <c r="P387" s="35"/>
      <c r="Q387" s="32"/>
      <c r="R387" s="32">
        <v>80</v>
      </c>
      <c r="S387" s="32">
        <f t="shared" si="144"/>
        <v>10618.2</v>
      </c>
      <c r="T387" s="32"/>
      <c r="U387" s="32"/>
      <c r="V387" s="32"/>
      <c r="W387" s="32"/>
      <c r="X387" s="32">
        <f t="shared" si="135"/>
        <v>37445.347754999995</v>
      </c>
      <c r="Y387" s="32">
        <f t="shared" si="136"/>
        <v>305716.82530500001</v>
      </c>
      <c r="Z387" s="34"/>
      <c r="AA387" s="32">
        <f t="shared" si="137"/>
        <v>305716.82530500001</v>
      </c>
      <c r="AB387" s="39"/>
      <c r="AC387" s="40"/>
    </row>
    <row r="388" spans="1:29" s="25" customFormat="1" ht="18.600000000000001" customHeight="1">
      <c r="A388" s="28">
        <v>19</v>
      </c>
      <c r="B388" s="29" t="s">
        <v>106</v>
      </c>
      <c r="C388" s="30" t="s">
        <v>21</v>
      </c>
      <c r="D388" s="31">
        <v>7</v>
      </c>
      <c r="E388" s="32"/>
      <c r="F388" s="30">
        <v>17697</v>
      </c>
      <c r="G388" s="30">
        <v>4.3499999999999996</v>
      </c>
      <c r="H388" s="33">
        <v>0.25</v>
      </c>
      <c r="I388" s="32">
        <f>F388*G388*H388</f>
        <v>19245.487499999999</v>
      </c>
      <c r="J388" s="34">
        <v>3.42</v>
      </c>
      <c r="K388" s="32">
        <f>I388*J388</f>
        <v>65819.567249999993</v>
      </c>
      <c r="L388" s="32">
        <v>10</v>
      </c>
      <c r="M388" s="32">
        <f>K388*L388/100</f>
        <v>6581.9567249999991</v>
      </c>
      <c r="N388" s="32"/>
      <c r="O388" s="32"/>
      <c r="P388" s="35"/>
      <c r="Q388" s="32"/>
      <c r="R388" s="32">
        <v>80</v>
      </c>
      <c r="S388" s="32">
        <f t="shared" si="144"/>
        <v>3539.4</v>
      </c>
      <c r="T388" s="32"/>
      <c r="U388" s="32"/>
      <c r="V388" s="32"/>
      <c r="W388" s="32"/>
      <c r="X388" s="32">
        <f>M388+W388+O388+Q388+S388+U388</f>
        <v>10121.356725</v>
      </c>
      <c r="Y388" s="32">
        <f t="shared" si="136"/>
        <v>75940.923974999998</v>
      </c>
      <c r="Z388" s="34"/>
      <c r="AA388" s="32">
        <f t="shared" si="137"/>
        <v>75940.923974999998</v>
      </c>
      <c r="AB388" s="39"/>
      <c r="AC388" s="40"/>
    </row>
    <row r="389" spans="1:29" s="25" customFormat="1" ht="18.600000000000001" customHeight="1">
      <c r="A389" s="28">
        <v>20</v>
      </c>
      <c r="B389" s="29" t="s">
        <v>106</v>
      </c>
      <c r="C389" s="30" t="s">
        <v>21</v>
      </c>
      <c r="D389" s="31">
        <v>7</v>
      </c>
      <c r="E389" s="32"/>
      <c r="F389" s="30">
        <v>17697</v>
      </c>
      <c r="G389" s="30">
        <v>4.3499999999999996</v>
      </c>
      <c r="H389" s="38">
        <v>1</v>
      </c>
      <c r="I389" s="32">
        <f t="shared" si="142"/>
        <v>76981.95</v>
      </c>
      <c r="J389" s="34">
        <v>3.42</v>
      </c>
      <c r="K389" s="32">
        <f t="shared" si="143"/>
        <v>263278.26899999997</v>
      </c>
      <c r="L389" s="32">
        <v>10</v>
      </c>
      <c r="M389" s="32">
        <f t="shared" si="134"/>
        <v>26327.826899999996</v>
      </c>
      <c r="N389" s="32"/>
      <c r="O389" s="32"/>
      <c r="P389" s="35"/>
      <c r="Q389" s="32"/>
      <c r="R389" s="32">
        <v>80</v>
      </c>
      <c r="S389" s="32">
        <f t="shared" si="144"/>
        <v>14157.6</v>
      </c>
      <c r="T389" s="32"/>
      <c r="U389" s="32"/>
      <c r="V389" s="32"/>
      <c r="W389" s="32"/>
      <c r="X389" s="32">
        <f t="shared" si="135"/>
        <v>40485.426899999999</v>
      </c>
      <c r="Y389" s="32">
        <f t="shared" si="136"/>
        <v>303763.69589999999</v>
      </c>
      <c r="Z389" s="34"/>
      <c r="AA389" s="32">
        <f t="shared" si="137"/>
        <v>303763.69589999999</v>
      </c>
      <c r="AB389" s="39"/>
      <c r="AC389" s="40"/>
    </row>
    <row r="390" spans="1:29" s="25" customFormat="1" ht="18.600000000000001" customHeight="1">
      <c r="A390" s="28">
        <v>21</v>
      </c>
      <c r="B390" s="29" t="s">
        <v>566</v>
      </c>
      <c r="C390" s="30" t="s">
        <v>21</v>
      </c>
      <c r="D390" s="31">
        <v>6.7</v>
      </c>
      <c r="E390" s="32"/>
      <c r="F390" s="30">
        <v>17697</v>
      </c>
      <c r="G390" s="34">
        <v>4.3</v>
      </c>
      <c r="H390" s="38">
        <v>1</v>
      </c>
      <c r="I390" s="32">
        <f t="shared" si="142"/>
        <v>76097.099999999991</v>
      </c>
      <c r="J390" s="34">
        <v>3.42</v>
      </c>
      <c r="K390" s="32">
        <f t="shared" si="143"/>
        <v>260252.08199999997</v>
      </c>
      <c r="L390" s="32">
        <v>10</v>
      </c>
      <c r="M390" s="32">
        <f t="shared" si="134"/>
        <v>26025.208199999997</v>
      </c>
      <c r="N390" s="32"/>
      <c r="O390" s="32"/>
      <c r="P390" s="35"/>
      <c r="Q390" s="32"/>
      <c r="R390" s="32">
        <v>80</v>
      </c>
      <c r="S390" s="32">
        <f t="shared" si="144"/>
        <v>14157.6</v>
      </c>
      <c r="T390" s="32"/>
      <c r="U390" s="32"/>
      <c r="V390" s="32"/>
      <c r="W390" s="32"/>
      <c r="X390" s="32">
        <f t="shared" si="135"/>
        <v>40182.808199999999</v>
      </c>
      <c r="Y390" s="32">
        <f t="shared" si="136"/>
        <v>300434.89019999997</v>
      </c>
      <c r="Z390" s="34"/>
      <c r="AA390" s="32">
        <f t="shared" si="137"/>
        <v>300434.89019999997</v>
      </c>
      <c r="AB390" s="31">
        <v>1</v>
      </c>
      <c r="AC390" s="40">
        <f>K390*AB390</f>
        <v>260252.08199999997</v>
      </c>
    </row>
    <row r="391" spans="1:29" s="25" customFormat="1" ht="18.600000000000001" customHeight="1">
      <c r="A391" s="28">
        <v>22</v>
      </c>
      <c r="B391" s="29" t="s">
        <v>566</v>
      </c>
      <c r="C391" s="30" t="s">
        <v>21</v>
      </c>
      <c r="D391" s="31">
        <v>5.4</v>
      </c>
      <c r="E391" s="32"/>
      <c r="F391" s="30">
        <v>17697</v>
      </c>
      <c r="G391" s="34">
        <v>4.3</v>
      </c>
      <c r="H391" s="38">
        <v>0.5</v>
      </c>
      <c r="I391" s="32">
        <f>F391*G391*H391</f>
        <v>38048.549999999996</v>
      </c>
      <c r="J391" s="34">
        <v>3.42</v>
      </c>
      <c r="K391" s="32">
        <f>I391*J391</f>
        <v>130126.04099999998</v>
      </c>
      <c r="L391" s="32">
        <v>10</v>
      </c>
      <c r="M391" s="32">
        <f>K391*L391/100</f>
        <v>13012.604099999999</v>
      </c>
      <c r="N391" s="32"/>
      <c r="O391" s="32"/>
      <c r="P391" s="35"/>
      <c r="Q391" s="32"/>
      <c r="R391" s="32">
        <v>80</v>
      </c>
      <c r="S391" s="32">
        <f t="shared" si="144"/>
        <v>7078.8</v>
      </c>
      <c r="T391" s="32"/>
      <c r="U391" s="32"/>
      <c r="V391" s="32"/>
      <c r="W391" s="32"/>
      <c r="X391" s="32">
        <f>M391+W391+O391+Q391+S391+U391</f>
        <v>20091.4041</v>
      </c>
      <c r="Y391" s="32">
        <f t="shared" si="136"/>
        <v>150217.44509999998</v>
      </c>
      <c r="Z391" s="34"/>
      <c r="AA391" s="32">
        <f t="shared" si="137"/>
        <v>150217.44509999998</v>
      </c>
      <c r="AB391" s="39"/>
      <c r="AC391" s="40"/>
    </row>
    <row r="392" spans="1:29" s="25" customFormat="1" ht="18.600000000000001" customHeight="1">
      <c r="A392" s="28">
        <v>23</v>
      </c>
      <c r="B392" s="29" t="s">
        <v>567</v>
      </c>
      <c r="C392" s="30" t="s">
        <v>21</v>
      </c>
      <c r="D392" s="31">
        <v>6.7</v>
      </c>
      <c r="E392" s="32"/>
      <c r="F392" s="30">
        <v>17697</v>
      </c>
      <c r="G392" s="34">
        <v>4.3</v>
      </c>
      <c r="H392" s="33">
        <v>0.75</v>
      </c>
      <c r="I392" s="32">
        <f>F392*G392*H392</f>
        <v>57072.824999999997</v>
      </c>
      <c r="J392" s="34">
        <v>3.42</v>
      </c>
      <c r="K392" s="32">
        <f>I392*J392</f>
        <v>195189.06149999998</v>
      </c>
      <c r="L392" s="32">
        <v>10</v>
      </c>
      <c r="M392" s="32">
        <f>K392*L392/100</f>
        <v>19518.906149999999</v>
      </c>
      <c r="N392" s="32"/>
      <c r="O392" s="32"/>
      <c r="P392" s="35"/>
      <c r="Q392" s="32"/>
      <c r="R392" s="32"/>
      <c r="S392" s="32"/>
      <c r="T392" s="32"/>
      <c r="U392" s="32"/>
      <c r="V392" s="32"/>
      <c r="W392" s="32"/>
      <c r="X392" s="32">
        <f>M392+W392+O392+Q392+S392+U392</f>
        <v>19518.906149999999</v>
      </c>
      <c r="Y392" s="32">
        <f t="shared" si="136"/>
        <v>214707.96764999998</v>
      </c>
      <c r="Z392" s="34"/>
      <c r="AA392" s="32">
        <f t="shared" si="137"/>
        <v>214707.96764999998</v>
      </c>
      <c r="AB392" s="39"/>
      <c r="AC392" s="40"/>
    </row>
    <row r="393" spans="1:29" s="25" customFormat="1" ht="18.600000000000001" customHeight="1">
      <c r="A393" s="28">
        <v>24</v>
      </c>
      <c r="B393" s="29" t="s">
        <v>567</v>
      </c>
      <c r="C393" s="30" t="s">
        <v>21</v>
      </c>
      <c r="D393" s="31">
        <v>5.4</v>
      </c>
      <c r="E393" s="32"/>
      <c r="F393" s="30">
        <v>17697</v>
      </c>
      <c r="G393" s="34">
        <v>4.3</v>
      </c>
      <c r="H393" s="33">
        <v>0.25</v>
      </c>
      <c r="I393" s="32">
        <f>F393*G393*H393</f>
        <v>19024.274999999998</v>
      </c>
      <c r="J393" s="34">
        <v>3.42</v>
      </c>
      <c r="K393" s="32">
        <f>I393*J393</f>
        <v>65063.020499999991</v>
      </c>
      <c r="L393" s="32">
        <v>10</v>
      </c>
      <c r="M393" s="32">
        <f>K393*L393/100</f>
        <v>6506.3020499999993</v>
      </c>
      <c r="N393" s="32"/>
      <c r="O393" s="32"/>
      <c r="P393" s="35"/>
      <c r="Q393" s="32"/>
      <c r="R393" s="32">
        <v>80</v>
      </c>
      <c r="S393" s="32">
        <f>F393*H393*R393/100</f>
        <v>3539.4</v>
      </c>
      <c r="T393" s="32"/>
      <c r="U393" s="32"/>
      <c r="V393" s="32"/>
      <c r="W393" s="32"/>
      <c r="X393" s="32">
        <f>M393+W393+O393+Q393+S393+U393</f>
        <v>10045.70205</v>
      </c>
      <c r="Y393" s="32">
        <f t="shared" si="136"/>
        <v>75108.722549999991</v>
      </c>
      <c r="Z393" s="34"/>
      <c r="AA393" s="32">
        <f t="shared" si="137"/>
        <v>75108.722549999991</v>
      </c>
      <c r="AB393" s="39"/>
      <c r="AC393" s="40"/>
    </row>
    <row r="394" spans="1:29" s="25" customFormat="1" ht="18.600000000000001" customHeight="1">
      <c r="A394" s="28">
        <v>25</v>
      </c>
      <c r="B394" s="29" t="s">
        <v>568</v>
      </c>
      <c r="C394" s="30" t="s">
        <v>21</v>
      </c>
      <c r="D394" s="31">
        <v>7</v>
      </c>
      <c r="E394" s="32"/>
      <c r="F394" s="30">
        <v>17697</v>
      </c>
      <c r="G394" s="30">
        <v>4.3499999999999996</v>
      </c>
      <c r="H394" s="38">
        <v>0.5</v>
      </c>
      <c r="I394" s="32">
        <f t="shared" si="142"/>
        <v>38490.974999999999</v>
      </c>
      <c r="J394" s="34">
        <v>3.42</v>
      </c>
      <c r="K394" s="32">
        <f t="shared" si="143"/>
        <v>131639.13449999999</v>
      </c>
      <c r="L394" s="32">
        <v>10</v>
      </c>
      <c r="M394" s="32">
        <f t="shared" si="134"/>
        <v>13163.913449999998</v>
      </c>
      <c r="N394" s="32"/>
      <c r="O394" s="32"/>
      <c r="P394" s="35"/>
      <c r="Q394" s="32"/>
      <c r="R394" s="32">
        <v>80</v>
      </c>
      <c r="S394" s="32">
        <f>F394*H394*R394/100</f>
        <v>7078.8</v>
      </c>
      <c r="T394" s="32"/>
      <c r="U394" s="32"/>
      <c r="V394" s="32"/>
      <c r="W394" s="32"/>
      <c r="X394" s="32">
        <f t="shared" si="135"/>
        <v>20242.713449999999</v>
      </c>
      <c r="Y394" s="32">
        <f t="shared" si="136"/>
        <v>151881.84795</v>
      </c>
      <c r="Z394" s="34"/>
      <c r="AA394" s="32">
        <f t="shared" si="137"/>
        <v>151881.84795</v>
      </c>
      <c r="AB394" s="39"/>
      <c r="AC394" s="40"/>
    </row>
    <row r="395" spans="1:29" s="25" customFormat="1" ht="18.600000000000001" customHeight="1">
      <c r="A395" s="28">
        <v>26</v>
      </c>
      <c r="B395" s="29" t="s">
        <v>568</v>
      </c>
      <c r="C395" s="30" t="s">
        <v>21</v>
      </c>
      <c r="D395" s="30">
        <v>5.2</v>
      </c>
      <c r="E395" s="32"/>
      <c r="F395" s="30">
        <v>17697</v>
      </c>
      <c r="G395" s="34">
        <v>4.3</v>
      </c>
      <c r="H395" s="38">
        <v>0.5</v>
      </c>
      <c r="I395" s="32">
        <f>F395*G395*H395</f>
        <v>38048.549999999996</v>
      </c>
      <c r="J395" s="34">
        <v>3.42</v>
      </c>
      <c r="K395" s="32">
        <f>I395*J395</f>
        <v>130126.04099999998</v>
      </c>
      <c r="L395" s="32">
        <v>10</v>
      </c>
      <c r="M395" s="32">
        <f>K395*L395/100</f>
        <v>13012.604099999999</v>
      </c>
      <c r="N395" s="32"/>
      <c r="O395" s="32"/>
      <c r="P395" s="35"/>
      <c r="Q395" s="32"/>
      <c r="R395" s="32">
        <v>80</v>
      </c>
      <c r="S395" s="32">
        <f>F395*H395*R395/100</f>
        <v>7078.8</v>
      </c>
      <c r="T395" s="32"/>
      <c r="U395" s="32"/>
      <c r="V395" s="32"/>
      <c r="W395" s="32"/>
      <c r="X395" s="32">
        <f>M395+W395+O395+Q395+S395+U395</f>
        <v>20091.4041</v>
      </c>
      <c r="Y395" s="32">
        <f t="shared" si="136"/>
        <v>150217.44509999998</v>
      </c>
      <c r="Z395" s="34"/>
      <c r="AA395" s="32">
        <f t="shared" si="137"/>
        <v>150217.44509999998</v>
      </c>
      <c r="AB395" s="39"/>
      <c r="AC395" s="40"/>
    </row>
    <row r="396" spans="1:29" s="25" customFormat="1" ht="18.600000000000001" customHeight="1">
      <c r="A396" s="28">
        <v>27</v>
      </c>
      <c r="B396" s="29" t="s">
        <v>569</v>
      </c>
      <c r="C396" s="30" t="s">
        <v>21</v>
      </c>
      <c r="D396" s="30">
        <v>5.2</v>
      </c>
      <c r="E396" s="32"/>
      <c r="F396" s="30">
        <v>17697</v>
      </c>
      <c r="G396" s="34">
        <v>4.3</v>
      </c>
      <c r="H396" s="38">
        <v>1</v>
      </c>
      <c r="I396" s="32">
        <f>F396*G396*H396</f>
        <v>76097.099999999991</v>
      </c>
      <c r="J396" s="34">
        <v>3.42</v>
      </c>
      <c r="K396" s="32">
        <f>I396*J396</f>
        <v>260252.08199999997</v>
      </c>
      <c r="L396" s="32">
        <v>10</v>
      </c>
      <c r="M396" s="32">
        <f>K396*L396/100</f>
        <v>26025.208199999997</v>
      </c>
      <c r="N396" s="32"/>
      <c r="O396" s="32"/>
      <c r="P396" s="35"/>
      <c r="Q396" s="32"/>
      <c r="R396" s="32">
        <v>80</v>
      </c>
      <c r="S396" s="32">
        <f>F396*H396*R396/100</f>
        <v>14157.6</v>
      </c>
      <c r="T396" s="32"/>
      <c r="U396" s="32"/>
      <c r="V396" s="32"/>
      <c r="W396" s="32"/>
      <c r="X396" s="32">
        <f>M396+W396+O396+Q396+S396+U396</f>
        <v>40182.808199999999</v>
      </c>
      <c r="Y396" s="32">
        <f t="shared" si="136"/>
        <v>300434.89019999997</v>
      </c>
      <c r="Z396" s="34"/>
      <c r="AA396" s="32">
        <f t="shared" si="137"/>
        <v>300434.89019999997</v>
      </c>
      <c r="AB396" s="39">
        <v>1</v>
      </c>
      <c r="AC396" s="40">
        <f>K396*AB396</f>
        <v>260252.08199999997</v>
      </c>
    </row>
    <row r="397" spans="1:29" s="25" customFormat="1" ht="18.600000000000001" customHeight="1">
      <c r="A397" s="28">
        <v>28</v>
      </c>
      <c r="B397" s="29" t="s">
        <v>397</v>
      </c>
      <c r="C397" s="30" t="s">
        <v>21</v>
      </c>
      <c r="D397" s="34">
        <v>5.1100000000000003</v>
      </c>
      <c r="E397" s="32"/>
      <c r="F397" s="30">
        <v>17697</v>
      </c>
      <c r="G397" s="30">
        <v>4.3</v>
      </c>
      <c r="H397" s="38">
        <v>1</v>
      </c>
      <c r="I397" s="32">
        <f t="shared" si="142"/>
        <v>76097.099999999991</v>
      </c>
      <c r="J397" s="34">
        <v>3.42</v>
      </c>
      <c r="K397" s="32">
        <f t="shared" si="143"/>
        <v>260252.08199999997</v>
      </c>
      <c r="L397" s="32">
        <v>10</v>
      </c>
      <c r="M397" s="32">
        <f t="shared" si="134"/>
        <v>26025.208199999997</v>
      </c>
      <c r="N397" s="32"/>
      <c r="O397" s="32"/>
      <c r="P397" s="35"/>
      <c r="Q397" s="32"/>
      <c r="R397" s="32"/>
      <c r="S397" s="32"/>
      <c r="T397" s="32"/>
      <c r="U397" s="32"/>
      <c r="V397" s="32"/>
      <c r="W397" s="32"/>
      <c r="X397" s="32">
        <f t="shared" si="135"/>
        <v>26025.208199999997</v>
      </c>
      <c r="Y397" s="32">
        <f t="shared" si="136"/>
        <v>286277.29019999999</v>
      </c>
      <c r="Z397" s="34"/>
      <c r="AA397" s="32">
        <f t="shared" si="137"/>
        <v>286277.29019999999</v>
      </c>
      <c r="AB397" s="39">
        <v>1</v>
      </c>
      <c r="AC397" s="40">
        <f>K397*AB397</f>
        <v>260252.08199999997</v>
      </c>
    </row>
    <row r="398" spans="1:29" s="25" customFormat="1" ht="18.600000000000001" customHeight="1">
      <c r="A398" s="28">
        <v>29</v>
      </c>
      <c r="B398" s="29" t="s">
        <v>397</v>
      </c>
      <c r="C398" s="30" t="s">
        <v>21</v>
      </c>
      <c r="D398" s="34">
        <v>5.1100000000000003</v>
      </c>
      <c r="E398" s="32"/>
      <c r="F398" s="30">
        <v>17697</v>
      </c>
      <c r="G398" s="30">
        <v>4.3</v>
      </c>
      <c r="H398" s="33">
        <v>0.25</v>
      </c>
      <c r="I398" s="32">
        <f>F398*G398*H398</f>
        <v>19024.274999999998</v>
      </c>
      <c r="J398" s="34">
        <v>3.42</v>
      </c>
      <c r="K398" s="32">
        <f>I398*J398</f>
        <v>65063.020499999991</v>
      </c>
      <c r="L398" s="32">
        <v>10</v>
      </c>
      <c r="M398" s="32">
        <f>K398*L398/100</f>
        <v>6506.3020499999993</v>
      </c>
      <c r="N398" s="32"/>
      <c r="O398" s="32"/>
      <c r="P398" s="35"/>
      <c r="Q398" s="32"/>
      <c r="R398" s="32"/>
      <c r="S398" s="32"/>
      <c r="T398" s="32"/>
      <c r="U398" s="32"/>
      <c r="V398" s="32"/>
      <c r="W398" s="32"/>
      <c r="X398" s="32">
        <f>M398+W398+O398+Q398+S398+U398</f>
        <v>6506.3020499999993</v>
      </c>
      <c r="Y398" s="32">
        <f t="shared" si="136"/>
        <v>71569.322549999997</v>
      </c>
      <c r="Z398" s="34"/>
      <c r="AA398" s="32">
        <f t="shared" si="137"/>
        <v>71569.322549999997</v>
      </c>
      <c r="AB398" s="39"/>
      <c r="AC398" s="40"/>
    </row>
    <row r="399" spans="1:29" s="25" customFormat="1" ht="18.600000000000001" customHeight="1">
      <c r="A399" s="28">
        <v>30</v>
      </c>
      <c r="B399" s="29" t="s">
        <v>397</v>
      </c>
      <c r="C399" s="30" t="s">
        <v>21</v>
      </c>
      <c r="D399" s="34">
        <v>5.1100000000000003</v>
      </c>
      <c r="E399" s="32"/>
      <c r="F399" s="30">
        <v>17697</v>
      </c>
      <c r="G399" s="30">
        <v>4.3</v>
      </c>
      <c r="H399" s="33">
        <v>0.25</v>
      </c>
      <c r="I399" s="32">
        <f>F399*G399*H399</f>
        <v>19024.274999999998</v>
      </c>
      <c r="J399" s="34">
        <v>3.42</v>
      </c>
      <c r="K399" s="32">
        <f>I399*J399</f>
        <v>65063.020499999991</v>
      </c>
      <c r="L399" s="32">
        <v>10</v>
      </c>
      <c r="M399" s="32">
        <f>K399*L399/100</f>
        <v>6506.3020499999993</v>
      </c>
      <c r="N399" s="32"/>
      <c r="O399" s="32"/>
      <c r="P399" s="35"/>
      <c r="Q399" s="32"/>
      <c r="R399" s="32"/>
      <c r="S399" s="32"/>
      <c r="T399" s="32"/>
      <c r="U399" s="32"/>
      <c r="V399" s="32"/>
      <c r="W399" s="32"/>
      <c r="X399" s="32">
        <f>M399+W399+O399+Q399+S399+U399</f>
        <v>6506.3020499999993</v>
      </c>
      <c r="Y399" s="32">
        <f t="shared" si="136"/>
        <v>71569.322549999997</v>
      </c>
      <c r="Z399" s="213"/>
      <c r="AA399" s="32">
        <f t="shared" si="137"/>
        <v>71569.322549999997</v>
      </c>
      <c r="AB399" s="39"/>
      <c r="AC399" s="40"/>
    </row>
    <row r="400" spans="1:29" s="25" customFormat="1" ht="18.600000000000001" customHeight="1">
      <c r="A400" s="28">
        <v>31</v>
      </c>
      <c r="B400" s="29" t="s">
        <v>109</v>
      </c>
      <c r="C400" s="30" t="s">
        <v>21</v>
      </c>
      <c r="D400" s="31">
        <v>11.5</v>
      </c>
      <c r="E400" s="32"/>
      <c r="F400" s="30">
        <v>17697</v>
      </c>
      <c r="G400" s="34">
        <v>4.4000000000000004</v>
      </c>
      <c r="H400" s="38">
        <v>0.5</v>
      </c>
      <c r="I400" s="32">
        <f t="shared" si="142"/>
        <v>38933.4</v>
      </c>
      <c r="J400" s="34">
        <v>3.42</v>
      </c>
      <c r="K400" s="32">
        <f t="shared" si="143"/>
        <v>133152.228</v>
      </c>
      <c r="L400" s="32">
        <v>10</v>
      </c>
      <c r="M400" s="32">
        <f t="shared" si="134"/>
        <v>13315.2228</v>
      </c>
      <c r="N400" s="32"/>
      <c r="O400" s="32"/>
      <c r="P400" s="35"/>
      <c r="Q400" s="32"/>
      <c r="R400" s="32"/>
      <c r="S400" s="32"/>
      <c r="T400" s="32"/>
      <c r="U400" s="32"/>
      <c r="V400" s="32"/>
      <c r="W400" s="32"/>
      <c r="X400" s="32">
        <f t="shared" si="135"/>
        <v>13315.2228</v>
      </c>
      <c r="Y400" s="32">
        <f t="shared" si="136"/>
        <v>146467.45079999999</v>
      </c>
      <c r="Z400" s="213"/>
      <c r="AA400" s="32">
        <f t="shared" si="137"/>
        <v>146467.45079999999</v>
      </c>
      <c r="AB400" s="39"/>
      <c r="AC400" s="40"/>
    </row>
    <row r="401" spans="1:29" s="25" customFormat="1" ht="18.600000000000001" customHeight="1">
      <c r="A401" s="28">
        <v>32</v>
      </c>
      <c r="B401" s="29" t="s">
        <v>109</v>
      </c>
      <c r="C401" s="30" t="s">
        <v>21</v>
      </c>
      <c r="D401" s="31">
        <v>6.1</v>
      </c>
      <c r="E401" s="32"/>
      <c r="F401" s="30">
        <v>17697</v>
      </c>
      <c r="G401" s="34">
        <v>4.3</v>
      </c>
      <c r="H401" s="38">
        <v>0.5</v>
      </c>
      <c r="I401" s="32">
        <f>F401*G401*H401</f>
        <v>38048.549999999996</v>
      </c>
      <c r="J401" s="34">
        <v>3.42</v>
      </c>
      <c r="K401" s="32">
        <f>I401*J401</f>
        <v>130126.04099999998</v>
      </c>
      <c r="L401" s="32">
        <v>10</v>
      </c>
      <c r="M401" s="32">
        <f>K401*L401/100</f>
        <v>13012.604099999999</v>
      </c>
      <c r="N401" s="32"/>
      <c r="O401" s="32"/>
      <c r="P401" s="35"/>
      <c r="Q401" s="32"/>
      <c r="R401" s="32"/>
      <c r="S401" s="32"/>
      <c r="T401" s="32"/>
      <c r="U401" s="32"/>
      <c r="V401" s="32"/>
      <c r="W401" s="32"/>
      <c r="X401" s="32">
        <f>M401+W401+O401+Q401+S401+U401</f>
        <v>13012.604099999999</v>
      </c>
      <c r="Y401" s="32">
        <f t="shared" si="136"/>
        <v>143138.64509999999</v>
      </c>
      <c r="Z401" s="213"/>
      <c r="AA401" s="32">
        <f t="shared" si="137"/>
        <v>143138.64509999999</v>
      </c>
      <c r="AB401" s="39">
        <v>0.5</v>
      </c>
      <c r="AC401" s="40">
        <f>K401</f>
        <v>130126.04099999998</v>
      </c>
    </row>
    <row r="402" spans="1:29" s="25" customFormat="1" ht="18.600000000000001" customHeight="1">
      <c r="A402" s="28">
        <v>33</v>
      </c>
      <c r="B402" s="29" t="s">
        <v>316</v>
      </c>
      <c r="C402" s="30" t="s">
        <v>21</v>
      </c>
      <c r="D402" s="31">
        <v>6.1</v>
      </c>
      <c r="E402" s="32"/>
      <c r="F402" s="30">
        <v>17697</v>
      </c>
      <c r="G402" s="34">
        <v>4.3</v>
      </c>
      <c r="H402" s="33">
        <v>0.25</v>
      </c>
      <c r="I402" s="32">
        <f t="shared" si="142"/>
        <v>19024.274999999998</v>
      </c>
      <c r="J402" s="34">
        <v>3.42</v>
      </c>
      <c r="K402" s="32">
        <f t="shared" si="143"/>
        <v>65063.020499999991</v>
      </c>
      <c r="L402" s="32">
        <v>10</v>
      </c>
      <c r="M402" s="32">
        <f t="shared" si="134"/>
        <v>6506.3020499999993</v>
      </c>
      <c r="N402" s="32"/>
      <c r="O402" s="32"/>
      <c r="P402" s="35"/>
      <c r="Q402" s="32"/>
      <c r="R402" s="32"/>
      <c r="S402" s="32"/>
      <c r="T402" s="32"/>
      <c r="U402" s="32"/>
      <c r="V402" s="32"/>
      <c r="W402" s="32"/>
      <c r="X402" s="32">
        <f t="shared" si="135"/>
        <v>6506.3020499999993</v>
      </c>
      <c r="Y402" s="32">
        <f t="shared" si="136"/>
        <v>71569.322549999997</v>
      </c>
      <c r="Z402" s="34"/>
      <c r="AA402" s="32">
        <f t="shared" si="137"/>
        <v>71569.322549999997</v>
      </c>
      <c r="AB402" s="36">
        <v>0.25</v>
      </c>
      <c r="AC402" s="40">
        <f>K402</f>
        <v>65063.020499999991</v>
      </c>
    </row>
    <row r="403" spans="1:29" s="25" customFormat="1" ht="18.600000000000001" customHeight="1">
      <c r="A403" s="28">
        <v>34</v>
      </c>
      <c r="B403" s="29" t="s">
        <v>110</v>
      </c>
      <c r="C403" s="30" t="s">
        <v>21</v>
      </c>
      <c r="D403" s="31">
        <v>5.2</v>
      </c>
      <c r="E403" s="32"/>
      <c r="F403" s="30">
        <v>17697</v>
      </c>
      <c r="G403" s="34">
        <v>4.3</v>
      </c>
      <c r="H403" s="38">
        <v>1</v>
      </c>
      <c r="I403" s="32">
        <f>F403*G403*H403</f>
        <v>76097.099999999991</v>
      </c>
      <c r="J403" s="34">
        <v>3.42</v>
      </c>
      <c r="K403" s="32">
        <f>J403*H403*G403*F403</f>
        <v>260252.08199999999</v>
      </c>
      <c r="L403" s="32">
        <v>10</v>
      </c>
      <c r="M403" s="32">
        <f t="shared" si="134"/>
        <v>26025.208199999997</v>
      </c>
      <c r="N403" s="32"/>
      <c r="O403" s="32"/>
      <c r="P403" s="35"/>
      <c r="Q403" s="32"/>
      <c r="R403" s="32"/>
      <c r="S403" s="32"/>
      <c r="T403" s="32"/>
      <c r="U403" s="32"/>
      <c r="V403" s="32"/>
      <c r="W403" s="32"/>
      <c r="X403" s="32">
        <f t="shared" si="135"/>
        <v>26025.208199999997</v>
      </c>
      <c r="Y403" s="32">
        <f t="shared" si="136"/>
        <v>286277.29019999999</v>
      </c>
      <c r="Z403" s="34"/>
      <c r="AA403" s="32">
        <f t="shared" si="137"/>
        <v>286277.29019999999</v>
      </c>
      <c r="AB403" s="39">
        <v>1</v>
      </c>
      <c r="AC403" s="40">
        <f>K403*AB403</f>
        <v>260252.08199999999</v>
      </c>
    </row>
    <row r="404" spans="1:29" s="25" customFormat="1" ht="18.600000000000001" customHeight="1">
      <c r="A404" s="28">
        <v>35</v>
      </c>
      <c r="B404" s="29" t="s">
        <v>110</v>
      </c>
      <c r="C404" s="30" t="s">
        <v>21</v>
      </c>
      <c r="D404" s="31">
        <v>5.2</v>
      </c>
      <c r="E404" s="32"/>
      <c r="F404" s="30">
        <v>17697</v>
      </c>
      <c r="G404" s="34">
        <v>4.3</v>
      </c>
      <c r="H404" s="38">
        <v>0.5</v>
      </c>
      <c r="I404" s="32">
        <f>F404*G404*H404</f>
        <v>38048.549999999996</v>
      </c>
      <c r="J404" s="34">
        <v>3.42</v>
      </c>
      <c r="K404" s="32">
        <f>J404*H404*G404*F404</f>
        <v>130126.041</v>
      </c>
      <c r="L404" s="32">
        <v>10</v>
      </c>
      <c r="M404" s="32">
        <f>K404*L404/100</f>
        <v>13012.604099999999</v>
      </c>
      <c r="N404" s="32"/>
      <c r="O404" s="32"/>
      <c r="P404" s="35"/>
      <c r="Q404" s="32"/>
      <c r="R404" s="32"/>
      <c r="S404" s="32"/>
      <c r="T404" s="32"/>
      <c r="U404" s="32"/>
      <c r="V404" s="32"/>
      <c r="W404" s="32"/>
      <c r="X404" s="32">
        <f>M404+W404+O404+Q404+S404+U404</f>
        <v>13012.604099999999</v>
      </c>
      <c r="Y404" s="32">
        <f t="shared" si="136"/>
        <v>143138.64509999999</v>
      </c>
      <c r="Z404" s="34"/>
      <c r="AA404" s="32">
        <f t="shared" si="137"/>
        <v>143138.64509999999</v>
      </c>
      <c r="AB404" s="39"/>
      <c r="AC404" s="40"/>
    </row>
    <row r="405" spans="1:29" s="25" customFormat="1" ht="18.600000000000001" customHeight="1">
      <c r="A405" s="28">
        <v>36</v>
      </c>
      <c r="B405" s="29" t="s">
        <v>110</v>
      </c>
      <c r="C405" s="30" t="s">
        <v>21</v>
      </c>
      <c r="D405" s="31">
        <v>5.0999999999999996</v>
      </c>
      <c r="E405" s="32"/>
      <c r="F405" s="30">
        <v>17697</v>
      </c>
      <c r="G405" s="34">
        <v>4.3</v>
      </c>
      <c r="H405" s="38">
        <v>0.5</v>
      </c>
      <c r="I405" s="32">
        <f>F405*G405*H405</f>
        <v>38048.549999999996</v>
      </c>
      <c r="J405" s="34">
        <v>3.42</v>
      </c>
      <c r="K405" s="32">
        <f>J405*H405*G405*F405</f>
        <v>130126.041</v>
      </c>
      <c r="L405" s="32">
        <v>10</v>
      </c>
      <c r="M405" s="32">
        <f t="shared" si="134"/>
        <v>13012.604099999999</v>
      </c>
      <c r="N405" s="32"/>
      <c r="O405" s="32"/>
      <c r="P405" s="35"/>
      <c r="Q405" s="32"/>
      <c r="R405" s="32"/>
      <c r="S405" s="32"/>
      <c r="T405" s="32"/>
      <c r="U405" s="32"/>
      <c r="V405" s="32"/>
      <c r="W405" s="32"/>
      <c r="X405" s="32">
        <f t="shared" si="135"/>
        <v>13012.604099999999</v>
      </c>
      <c r="Y405" s="32">
        <f t="shared" si="136"/>
        <v>143138.64509999999</v>
      </c>
      <c r="Z405" s="34"/>
      <c r="AA405" s="32">
        <f t="shared" si="137"/>
        <v>143138.64509999999</v>
      </c>
      <c r="AB405" s="39"/>
      <c r="AC405" s="40"/>
    </row>
    <row r="406" spans="1:29" s="25" customFormat="1" ht="18.600000000000001" customHeight="1">
      <c r="A406" s="28">
        <v>37</v>
      </c>
      <c r="B406" s="29" t="s">
        <v>113</v>
      </c>
      <c r="C406" s="30" t="s">
        <v>21</v>
      </c>
      <c r="D406" s="31">
        <v>4.4000000000000004</v>
      </c>
      <c r="E406" s="32"/>
      <c r="F406" s="30">
        <v>17697</v>
      </c>
      <c r="G406" s="30">
        <v>4.26</v>
      </c>
      <c r="H406" s="38">
        <v>1</v>
      </c>
      <c r="I406" s="32">
        <f t="shared" ref="I406:I415" si="145">F406*G406*H406</f>
        <v>75389.22</v>
      </c>
      <c r="J406" s="34">
        <v>3.42</v>
      </c>
      <c r="K406" s="32">
        <f t="shared" ref="K406:K416" si="146">I406*J406</f>
        <v>257831.1324</v>
      </c>
      <c r="L406" s="32">
        <v>10</v>
      </c>
      <c r="M406" s="32">
        <f t="shared" si="134"/>
        <v>25783.113239999999</v>
      </c>
      <c r="N406" s="32"/>
      <c r="O406" s="32"/>
      <c r="P406" s="35">
        <v>20</v>
      </c>
      <c r="Q406" s="32">
        <f>F406*H406*P406/100</f>
        <v>3539.4</v>
      </c>
      <c r="R406" s="32"/>
      <c r="S406" s="32"/>
      <c r="T406" s="32"/>
      <c r="U406" s="32"/>
      <c r="V406" s="32"/>
      <c r="W406" s="32"/>
      <c r="X406" s="32">
        <f t="shared" si="135"/>
        <v>29322.51324</v>
      </c>
      <c r="Y406" s="32">
        <f t="shared" si="136"/>
        <v>287153.64564</v>
      </c>
      <c r="Z406" s="34"/>
      <c r="AA406" s="32">
        <f t="shared" si="137"/>
        <v>287153.64564</v>
      </c>
      <c r="AB406" s="39">
        <v>1</v>
      </c>
      <c r="AC406" s="40">
        <f>K406*AB406</f>
        <v>257831.1324</v>
      </c>
    </row>
    <row r="407" spans="1:29" s="25" customFormat="1" ht="18.600000000000001" customHeight="1">
      <c r="A407" s="28">
        <v>38</v>
      </c>
      <c r="B407" s="29" t="s">
        <v>113</v>
      </c>
      <c r="C407" s="30" t="s">
        <v>21</v>
      </c>
      <c r="D407" s="31">
        <v>4.4000000000000004</v>
      </c>
      <c r="E407" s="32"/>
      <c r="F407" s="30">
        <v>17697</v>
      </c>
      <c r="G407" s="30">
        <v>4.26</v>
      </c>
      <c r="H407" s="38">
        <v>0.5</v>
      </c>
      <c r="I407" s="32">
        <f>F407*G407*H407</f>
        <v>37694.61</v>
      </c>
      <c r="J407" s="34">
        <v>3.42</v>
      </c>
      <c r="K407" s="32">
        <f>I407*J407</f>
        <v>128915.5662</v>
      </c>
      <c r="L407" s="32">
        <v>10</v>
      </c>
      <c r="M407" s="32">
        <f>K407*L407/100</f>
        <v>12891.556619999999</v>
      </c>
      <c r="N407" s="32"/>
      <c r="O407" s="32"/>
      <c r="P407" s="35"/>
      <c r="Q407" s="32"/>
      <c r="R407" s="32"/>
      <c r="S407" s="32"/>
      <c r="T407" s="32"/>
      <c r="U407" s="32"/>
      <c r="V407" s="32"/>
      <c r="W407" s="32"/>
      <c r="X407" s="32">
        <f>M407+W407+O407+Q407+S407+U407</f>
        <v>12891.556619999999</v>
      </c>
      <c r="Y407" s="32">
        <f t="shared" si="136"/>
        <v>141807.12281999999</v>
      </c>
      <c r="Z407" s="34"/>
      <c r="AA407" s="32">
        <f t="shared" si="137"/>
        <v>141807.12281999999</v>
      </c>
      <c r="AB407" s="39"/>
      <c r="AC407" s="40"/>
    </row>
    <row r="408" spans="1:29" s="25" customFormat="1" ht="18.600000000000001" customHeight="1">
      <c r="A408" s="28">
        <v>39</v>
      </c>
      <c r="B408" s="29" t="s">
        <v>498</v>
      </c>
      <c r="C408" s="30" t="s">
        <v>21</v>
      </c>
      <c r="D408" s="31">
        <v>7</v>
      </c>
      <c r="E408" s="32"/>
      <c r="F408" s="30">
        <v>17697</v>
      </c>
      <c r="G408" s="30">
        <v>4.3499999999999996</v>
      </c>
      <c r="H408" s="38">
        <v>0.5</v>
      </c>
      <c r="I408" s="32">
        <f t="shared" si="145"/>
        <v>38490.974999999999</v>
      </c>
      <c r="J408" s="34">
        <v>3.42</v>
      </c>
      <c r="K408" s="32">
        <f t="shared" si="146"/>
        <v>131639.13449999999</v>
      </c>
      <c r="L408" s="32">
        <v>10</v>
      </c>
      <c r="M408" s="32">
        <f t="shared" si="134"/>
        <v>13163.913449999998</v>
      </c>
      <c r="N408" s="32"/>
      <c r="O408" s="32"/>
      <c r="P408" s="35"/>
      <c r="Q408" s="32"/>
      <c r="R408" s="32">
        <v>80</v>
      </c>
      <c r="S408" s="32">
        <f>F408*H408*R408/100</f>
        <v>7078.8</v>
      </c>
      <c r="T408" s="32"/>
      <c r="U408" s="32"/>
      <c r="V408" s="32"/>
      <c r="W408" s="32"/>
      <c r="X408" s="32">
        <f t="shared" si="135"/>
        <v>20242.713449999999</v>
      </c>
      <c r="Y408" s="32">
        <f t="shared" si="136"/>
        <v>151881.84795</v>
      </c>
      <c r="Z408" s="34"/>
      <c r="AA408" s="32">
        <f t="shared" si="137"/>
        <v>151881.84795</v>
      </c>
      <c r="AB408" s="39"/>
      <c r="AC408" s="40"/>
    </row>
    <row r="409" spans="1:29" s="25" customFormat="1" ht="18.600000000000001" customHeight="1">
      <c r="A409" s="28">
        <v>40</v>
      </c>
      <c r="B409" s="29" t="s">
        <v>115</v>
      </c>
      <c r="C409" s="30" t="s">
        <v>21</v>
      </c>
      <c r="D409" s="31">
        <v>15.6</v>
      </c>
      <c r="E409" s="32"/>
      <c r="F409" s="30">
        <v>17697</v>
      </c>
      <c r="G409" s="30">
        <v>4.51</v>
      </c>
      <c r="H409" s="38">
        <v>1</v>
      </c>
      <c r="I409" s="32">
        <f>F409*G409*H409</f>
        <v>79813.47</v>
      </c>
      <c r="J409" s="34">
        <v>3.42</v>
      </c>
      <c r="K409" s="32">
        <f>I409*J409</f>
        <v>272962.0674</v>
      </c>
      <c r="L409" s="32">
        <v>10</v>
      </c>
      <c r="M409" s="32">
        <f>K409*L409/100</f>
        <v>27296.206740000001</v>
      </c>
      <c r="N409" s="32"/>
      <c r="O409" s="32"/>
      <c r="P409" s="35"/>
      <c r="Q409" s="32"/>
      <c r="R409" s="32"/>
      <c r="S409" s="32"/>
      <c r="T409" s="32"/>
      <c r="U409" s="32"/>
      <c r="V409" s="32"/>
      <c r="W409" s="32"/>
      <c r="X409" s="32">
        <f>M409+W409+O409+Q409+S409+U409</f>
        <v>27296.206740000001</v>
      </c>
      <c r="Y409" s="32">
        <f t="shared" si="136"/>
        <v>300258.27413999999</v>
      </c>
      <c r="Z409" s="31">
        <v>2</v>
      </c>
      <c r="AA409" s="32">
        <f>Y409*Z409</f>
        <v>600516.54827999999</v>
      </c>
      <c r="AB409" s="39">
        <v>1</v>
      </c>
      <c r="AC409" s="40">
        <f>K409*AB409</f>
        <v>272962.0674</v>
      </c>
    </row>
    <row r="410" spans="1:29" s="100" customFormat="1" ht="18.600000000000001" customHeight="1">
      <c r="A410" s="28">
        <v>41</v>
      </c>
      <c r="B410" s="171" t="s">
        <v>597</v>
      </c>
      <c r="C410" s="78" t="s">
        <v>65</v>
      </c>
      <c r="D410" s="30">
        <v>21.9</v>
      </c>
      <c r="E410" s="77" t="s">
        <v>28</v>
      </c>
      <c r="F410" s="78">
        <v>17697</v>
      </c>
      <c r="G410" s="78">
        <v>5.38</v>
      </c>
      <c r="H410" s="38">
        <v>0.5</v>
      </c>
      <c r="I410" s="32">
        <f>F410*G410*H410</f>
        <v>47604.93</v>
      </c>
      <c r="J410" s="34">
        <v>3.42</v>
      </c>
      <c r="K410" s="32">
        <f>I410*J410</f>
        <v>162808.86059999999</v>
      </c>
      <c r="L410" s="32">
        <v>10</v>
      </c>
      <c r="M410" s="32">
        <f>K410*L410/100</f>
        <v>16280.886059999999</v>
      </c>
      <c r="N410" s="30"/>
      <c r="O410" s="32"/>
      <c r="P410" s="35"/>
      <c r="Q410" s="32"/>
      <c r="R410" s="32"/>
      <c r="S410" s="32"/>
      <c r="T410" s="32"/>
      <c r="U410" s="32"/>
      <c r="V410" s="32"/>
      <c r="W410" s="32"/>
      <c r="X410" s="32">
        <f>M410+W410+O410+Q410+S410+U410</f>
        <v>16280.886059999999</v>
      </c>
      <c r="Y410" s="32">
        <f t="shared" si="136"/>
        <v>179089.74665999998</v>
      </c>
      <c r="Z410" s="34"/>
      <c r="AA410" s="32">
        <f t="shared" si="137"/>
        <v>179089.74665999998</v>
      </c>
      <c r="AB410" s="39"/>
      <c r="AC410" s="40"/>
    </row>
    <row r="411" spans="1:29" s="25" customFormat="1" ht="18.600000000000001" customHeight="1">
      <c r="A411" s="28">
        <v>42</v>
      </c>
      <c r="B411" s="29" t="s">
        <v>192</v>
      </c>
      <c r="C411" s="30" t="s">
        <v>21</v>
      </c>
      <c r="D411" s="31">
        <v>5.5</v>
      </c>
      <c r="E411" s="32"/>
      <c r="F411" s="30">
        <v>17697</v>
      </c>
      <c r="G411" s="34">
        <v>4.3</v>
      </c>
      <c r="H411" s="38">
        <v>0.5</v>
      </c>
      <c r="I411" s="32">
        <f t="shared" si="145"/>
        <v>38048.549999999996</v>
      </c>
      <c r="J411" s="34">
        <v>3.42</v>
      </c>
      <c r="K411" s="32">
        <f t="shared" si="146"/>
        <v>130126.04099999998</v>
      </c>
      <c r="L411" s="32">
        <v>10</v>
      </c>
      <c r="M411" s="32">
        <f t="shared" si="134"/>
        <v>13012.604099999999</v>
      </c>
      <c r="N411" s="32"/>
      <c r="O411" s="32"/>
      <c r="P411" s="35"/>
      <c r="Q411" s="32"/>
      <c r="R411" s="32">
        <v>80</v>
      </c>
      <c r="S411" s="32">
        <f>F411*H411*R411/100</f>
        <v>7078.8</v>
      </c>
      <c r="T411" s="32"/>
      <c r="U411" s="32"/>
      <c r="V411" s="32"/>
      <c r="W411" s="32"/>
      <c r="X411" s="32">
        <f t="shared" si="135"/>
        <v>20091.4041</v>
      </c>
      <c r="Y411" s="32">
        <f t="shared" si="136"/>
        <v>150217.44509999998</v>
      </c>
      <c r="Z411" s="34"/>
      <c r="AA411" s="32">
        <f t="shared" si="137"/>
        <v>150217.44509999998</v>
      </c>
      <c r="AB411" s="39">
        <v>0.5</v>
      </c>
      <c r="AC411" s="40">
        <f>K411</f>
        <v>130126.04099999998</v>
      </c>
    </row>
    <row r="412" spans="1:29" s="25" customFormat="1" ht="18.600000000000001" customHeight="1">
      <c r="A412" s="28">
        <v>43</v>
      </c>
      <c r="B412" s="29" t="s">
        <v>192</v>
      </c>
      <c r="C412" s="30" t="s">
        <v>19</v>
      </c>
      <c r="D412" s="31">
        <v>15.8</v>
      </c>
      <c r="E412" s="32" t="s">
        <v>18</v>
      </c>
      <c r="F412" s="30">
        <v>17697</v>
      </c>
      <c r="G412" s="30">
        <v>5.75</v>
      </c>
      <c r="H412" s="38">
        <v>0.5</v>
      </c>
      <c r="I412" s="32">
        <f t="shared" si="145"/>
        <v>50878.875</v>
      </c>
      <c r="J412" s="34">
        <v>3.42</v>
      </c>
      <c r="K412" s="32">
        <f t="shared" si="146"/>
        <v>174005.7525</v>
      </c>
      <c r="L412" s="32">
        <v>10</v>
      </c>
      <c r="M412" s="32">
        <f t="shared" si="134"/>
        <v>17400.575249999998</v>
      </c>
      <c r="N412" s="32"/>
      <c r="O412" s="32"/>
      <c r="P412" s="35"/>
      <c r="Q412" s="32"/>
      <c r="R412" s="32">
        <v>80</v>
      </c>
      <c r="S412" s="32">
        <f>F412*H412*R412/100</f>
        <v>7078.8</v>
      </c>
      <c r="T412" s="32"/>
      <c r="U412" s="32"/>
      <c r="V412" s="32"/>
      <c r="W412" s="32"/>
      <c r="X412" s="32">
        <f t="shared" si="135"/>
        <v>24479.375249999997</v>
      </c>
      <c r="Y412" s="32">
        <f t="shared" si="136"/>
        <v>198485.12774999999</v>
      </c>
      <c r="Z412" s="34"/>
      <c r="AA412" s="32">
        <f t="shared" si="137"/>
        <v>198485.12774999999</v>
      </c>
      <c r="AB412" s="39"/>
      <c r="AC412" s="40"/>
    </row>
    <row r="413" spans="1:29" s="25" customFormat="1" ht="18.600000000000001" customHeight="1">
      <c r="A413" s="28">
        <v>44</v>
      </c>
      <c r="B413" s="29" t="s">
        <v>192</v>
      </c>
      <c r="C413" s="30" t="s">
        <v>21</v>
      </c>
      <c r="D413" s="31">
        <v>12.1</v>
      </c>
      <c r="E413" s="32"/>
      <c r="F413" s="30">
        <v>17697</v>
      </c>
      <c r="G413" s="34">
        <v>4.4000000000000004</v>
      </c>
      <c r="H413" s="38">
        <v>1</v>
      </c>
      <c r="I413" s="32">
        <f>F413*G413*H413</f>
        <v>77866.8</v>
      </c>
      <c r="J413" s="34">
        <v>3.42</v>
      </c>
      <c r="K413" s="32">
        <f>I413*J413</f>
        <v>266304.45600000001</v>
      </c>
      <c r="L413" s="32">
        <v>10</v>
      </c>
      <c r="M413" s="32">
        <f>K413*L413/100</f>
        <v>26630.445599999999</v>
      </c>
      <c r="N413" s="32"/>
      <c r="O413" s="32"/>
      <c r="P413" s="35"/>
      <c r="Q413" s="32"/>
      <c r="R413" s="32">
        <v>80</v>
      </c>
      <c r="S413" s="32">
        <f>F413*H413*R413/100</f>
        <v>14157.6</v>
      </c>
      <c r="T413" s="32"/>
      <c r="U413" s="32"/>
      <c r="V413" s="32"/>
      <c r="W413" s="32"/>
      <c r="X413" s="32">
        <f>M413+W413+O413+Q413+S413+U413</f>
        <v>40788.045599999998</v>
      </c>
      <c r="Y413" s="32">
        <f t="shared" si="136"/>
        <v>307092.50160000002</v>
      </c>
      <c r="Z413" s="34"/>
      <c r="AA413" s="32">
        <f t="shared" si="137"/>
        <v>307092.50160000002</v>
      </c>
      <c r="AB413" s="39">
        <v>1</v>
      </c>
      <c r="AC413" s="40">
        <f>K413*AB413</f>
        <v>266304.45600000001</v>
      </c>
    </row>
    <row r="414" spans="1:29" s="25" customFormat="1" ht="18.600000000000001" customHeight="1">
      <c r="A414" s="28">
        <v>45</v>
      </c>
      <c r="B414" s="29" t="s">
        <v>192</v>
      </c>
      <c r="C414" s="30" t="s">
        <v>21</v>
      </c>
      <c r="D414" s="31">
        <v>12.1</v>
      </c>
      <c r="E414" s="32"/>
      <c r="F414" s="30">
        <v>17697</v>
      </c>
      <c r="G414" s="34">
        <v>4.4000000000000004</v>
      </c>
      <c r="H414" s="38">
        <v>0.5</v>
      </c>
      <c r="I414" s="32">
        <f>F414*G414*H414</f>
        <v>38933.4</v>
      </c>
      <c r="J414" s="34">
        <v>3.42</v>
      </c>
      <c r="K414" s="32">
        <f>I414*J414</f>
        <v>133152.228</v>
      </c>
      <c r="L414" s="32">
        <v>10</v>
      </c>
      <c r="M414" s="32">
        <f>K414*L414/100</f>
        <v>13315.2228</v>
      </c>
      <c r="N414" s="32"/>
      <c r="O414" s="32"/>
      <c r="P414" s="35"/>
      <c r="Q414" s="32"/>
      <c r="R414" s="32"/>
      <c r="S414" s="32"/>
      <c r="T414" s="32"/>
      <c r="U414" s="32"/>
      <c r="V414" s="32"/>
      <c r="W414" s="32"/>
      <c r="X414" s="32">
        <f>M414+W414+O414+Q414+S414+U414</f>
        <v>13315.2228</v>
      </c>
      <c r="Y414" s="32">
        <f t="shared" si="136"/>
        <v>146467.45079999999</v>
      </c>
      <c r="Z414" s="34"/>
      <c r="AA414" s="32">
        <f t="shared" si="137"/>
        <v>146467.45079999999</v>
      </c>
      <c r="AB414" s="39"/>
      <c r="AC414" s="40"/>
    </row>
    <row r="415" spans="1:29" s="25" customFormat="1" ht="18.600000000000001" customHeight="1">
      <c r="A415" s="28">
        <v>46</v>
      </c>
      <c r="B415" s="29" t="s">
        <v>116</v>
      </c>
      <c r="C415" s="30" t="s">
        <v>19</v>
      </c>
      <c r="D415" s="31" t="s">
        <v>20</v>
      </c>
      <c r="E415" s="32" t="s">
        <v>18</v>
      </c>
      <c r="F415" s="30">
        <v>17697</v>
      </c>
      <c r="G415" s="30">
        <v>5.99</v>
      </c>
      <c r="H415" s="38">
        <v>1</v>
      </c>
      <c r="I415" s="32">
        <f t="shared" si="145"/>
        <v>106005.03</v>
      </c>
      <c r="J415" s="34">
        <v>3.42</v>
      </c>
      <c r="K415" s="32">
        <f t="shared" si="146"/>
        <v>362537.20259999996</v>
      </c>
      <c r="L415" s="32">
        <v>10</v>
      </c>
      <c r="M415" s="32">
        <f t="shared" si="134"/>
        <v>36253.720259999995</v>
      </c>
      <c r="N415" s="32"/>
      <c r="O415" s="32"/>
      <c r="P415" s="35">
        <v>20</v>
      </c>
      <c r="Q415" s="32">
        <f>F415*H415*P415/100</f>
        <v>3539.4</v>
      </c>
      <c r="R415" s="32"/>
      <c r="S415" s="32"/>
      <c r="T415" s="32"/>
      <c r="U415" s="32"/>
      <c r="V415" s="32"/>
      <c r="W415" s="32"/>
      <c r="X415" s="32">
        <f t="shared" si="135"/>
        <v>39793.120259999996</v>
      </c>
      <c r="Y415" s="32">
        <f t="shared" si="136"/>
        <v>402330.32285999996</v>
      </c>
      <c r="Z415" s="34"/>
      <c r="AA415" s="32">
        <f t="shared" si="137"/>
        <v>402330.32285999996</v>
      </c>
      <c r="AB415" s="31">
        <v>1</v>
      </c>
      <c r="AC415" s="40">
        <f>K415*AB415</f>
        <v>362537.20259999996</v>
      </c>
    </row>
    <row r="416" spans="1:29" s="25" customFormat="1" ht="18.600000000000001" customHeight="1">
      <c r="A416" s="28">
        <v>47</v>
      </c>
      <c r="B416" s="29" t="s">
        <v>116</v>
      </c>
      <c r="C416" s="30" t="s">
        <v>19</v>
      </c>
      <c r="D416" s="31" t="s">
        <v>20</v>
      </c>
      <c r="E416" s="32" t="s">
        <v>18</v>
      </c>
      <c r="F416" s="30">
        <v>17697</v>
      </c>
      <c r="G416" s="30">
        <v>5.99</v>
      </c>
      <c r="H416" s="38">
        <v>0.5</v>
      </c>
      <c r="I416" s="32">
        <f>F416*G416*H416</f>
        <v>53002.514999999999</v>
      </c>
      <c r="J416" s="34">
        <v>3.42</v>
      </c>
      <c r="K416" s="32">
        <f t="shared" si="146"/>
        <v>181268.60129999998</v>
      </c>
      <c r="L416" s="32">
        <v>10</v>
      </c>
      <c r="M416" s="32">
        <f t="shared" si="134"/>
        <v>18126.860129999997</v>
      </c>
      <c r="N416" s="32"/>
      <c r="O416" s="32"/>
      <c r="P416" s="35"/>
      <c r="Q416" s="32"/>
      <c r="R416" s="32"/>
      <c r="S416" s="32"/>
      <c r="T416" s="32"/>
      <c r="U416" s="32"/>
      <c r="V416" s="32"/>
      <c r="W416" s="32"/>
      <c r="X416" s="32">
        <f t="shared" si="135"/>
        <v>18126.860129999997</v>
      </c>
      <c r="Y416" s="32">
        <f t="shared" si="136"/>
        <v>199395.46142999997</v>
      </c>
      <c r="Z416" s="34"/>
      <c r="AA416" s="32">
        <f t="shared" si="137"/>
        <v>199395.46142999997</v>
      </c>
      <c r="AB416" s="51"/>
      <c r="AC416" s="40"/>
    </row>
    <row r="417" spans="1:29" s="100" customFormat="1" ht="18.600000000000001" customHeight="1">
      <c r="A417" s="28"/>
      <c r="B417" s="41" t="s">
        <v>22</v>
      </c>
      <c r="C417" s="42"/>
      <c r="D417" s="27"/>
      <c r="E417" s="32"/>
      <c r="F417" s="42"/>
      <c r="G417" s="42"/>
      <c r="H417" s="48">
        <f>SUM(H370:H416)</f>
        <v>33</v>
      </c>
      <c r="I417" s="44">
        <f>SUM(I370:I416)</f>
        <v>2731664.6775000002</v>
      </c>
      <c r="J417" s="45"/>
      <c r="K417" s="44">
        <f>SUM(K370:K416)</f>
        <v>9342293.1970500015</v>
      </c>
      <c r="L417" s="44"/>
      <c r="M417" s="44">
        <f>SUM(M370:M416)</f>
        <v>934229.31970500015</v>
      </c>
      <c r="N417" s="44"/>
      <c r="O417" s="44">
        <f>SUM(O370:O416)</f>
        <v>0</v>
      </c>
      <c r="P417" s="45"/>
      <c r="Q417" s="44">
        <f>SUM(Q370:Q416)</f>
        <v>124144.45499999999</v>
      </c>
      <c r="R417" s="45"/>
      <c r="S417" s="44">
        <f>SUM(S370:S416)</f>
        <v>173430.59999999998</v>
      </c>
      <c r="T417" s="45"/>
      <c r="U417" s="44">
        <f>SUM(U370:U416)</f>
        <v>27872.775000000001</v>
      </c>
      <c r="V417" s="45"/>
      <c r="W417" s="44">
        <f>SUM(W370:W416)</f>
        <v>0</v>
      </c>
      <c r="X417" s="44">
        <f>SUM(X370:X416)</f>
        <v>1259677.149705</v>
      </c>
      <c r="Y417" s="44">
        <f>SUM(Y370:Y416)</f>
        <v>10601970.346755</v>
      </c>
      <c r="Z417" s="44"/>
      <c r="AA417" s="44">
        <f>SUM(AA370:AA416)</f>
        <v>10902228.620895</v>
      </c>
      <c r="AB417" s="43">
        <f>SUM(AB370:AB416)</f>
        <v>19.75</v>
      </c>
      <c r="AC417" s="83">
        <f>SUM(AC370:AC416)</f>
        <v>5668350.8697000016</v>
      </c>
    </row>
    <row r="418" spans="1:29" s="25" customFormat="1" ht="18.600000000000001" customHeight="1">
      <c r="A418" s="287" t="s">
        <v>23</v>
      </c>
      <c r="B418" s="288"/>
      <c r="C418" s="288"/>
      <c r="D418" s="288"/>
      <c r="E418" s="288"/>
      <c r="F418" s="288"/>
      <c r="G418" s="288"/>
      <c r="H418" s="288"/>
      <c r="I418" s="288"/>
      <c r="J418" s="288"/>
      <c r="K418" s="288"/>
      <c r="L418" s="288"/>
      <c r="M418" s="288"/>
      <c r="N418" s="288"/>
      <c r="O418" s="288"/>
      <c r="P418" s="288"/>
      <c r="Q418" s="288"/>
      <c r="R418" s="288"/>
      <c r="S418" s="288"/>
      <c r="T418" s="288"/>
      <c r="U418" s="288"/>
      <c r="V418" s="288"/>
      <c r="W418" s="288"/>
      <c r="X418" s="288"/>
      <c r="Y418" s="288"/>
      <c r="Z418" s="288"/>
      <c r="AA418" s="288"/>
      <c r="AB418" s="288"/>
      <c r="AC418" s="289"/>
    </row>
    <row r="419" spans="1:29" s="25" customFormat="1" ht="18.600000000000001" customHeight="1">
      <c r="A419" s="28">
        <v>1</v>
      </c>
      <c r="B419" s="29" t="s">
        <v>151</v>
      </c>
      <c r="C419" s="30" t="s">
        <v>25</v>
      </c>
      <c r="D419" s="30" t="s">
        <v>20</v>
      </c>
      <c r="E419" s="32" t="s">
        <v>18</v>
      </c>
      <c r="F419" s="30">
        <v>17697</v>
      </c>
      <c r="G419" s="30">
        <v>5.55</v>
      </c>
      <c r="H419" s="38">
        <v>1</v>
      </c>
      <c r="I419" s="32">
        <f t="shared" ref="I419:I459" si="147">F419*G419*H419</f>
        <v>98218.349999999991</v>
      </c>
      <c r="J419" s="34">
        <v>2.34</v>
      </c>
      <c r="K419" s="32">
        <f>I419*J419</f>
        <v>229830.93899999995</v>
      </c>
      <c r="L419" s="32">
        <v>10</v>
      </c>
      <c r="M419" s="32">
        <f t="shared" ref="M419:M459" si="148">K419*L419/100</f>
        <v>22983.093899999996</v>
      </c>
      <c r="N419" s="32">
        <v>25</v>
      </c>
      <c r="O419" s="32">
        <f>(F419*H419)*N419/100</f>
        <v>4424.25</v>
      </c>
      <c r="P419" s="35"/>
      <c r="Q419" s="32"/>
      <c r="R419" s="32"/>
      <c r="S419" s="32"/>
      <c r="T419" s="32"/>
      <c r="U419" s="32"/>
      <c r="V419" s="32"/>
      <c r="W419" s="32"/>
      <c r="X419" s="32">
        <f t="shared" ref="X419:X459" si="149">M419+W419+O419+Q419+S419+U419</f>
        <v>27407.343899999996</v>
      </c>
      <c r="Y419" s="32">
        <f t="shared" ref="Y419:Y459" si="150">K419+X419</f>
        <v>257238.28289999996</v>
      </c>
      <c r="Z419" s="34"/>
      <c r="AA419" s="32">
        <f t="shared" ref="AA419:AA459" si="151">Y419</f>
        <v>257238.28289999996</v>
      </c>
      <c r="AB419" s="39">
        <v>1</v>
      </c>
      <c r="AC419" s="40">
        <f>K419*AB419</f>
        <v>229830.93899999995</v>
      </c>
    </row>
    <row r="420" spans="1:29" s="25" customFormat="1" ht="18.600000000000001" customHeight="1">
      <c r="A420" s="28">
        <v>2</v>
      </c>
      <c r="B420" s="29" t="s">
        <v>151</v>
      </c>
      <c r="C420" s="30" t="s">
        <v>25</v>
      </c>
      <c r="D420" s="30" t="s">
        <v>20</v>
      </c>
      <c r="E420" s="32" t="s">
        <v>18</v>
      </c>
      <c r="F420" s="30">
        <v>17697</v>
      </c>
      <c r="G420" s="30">
        <v>5.55</v>
      </c>
      <c r="H420" s="33">
        <v>0.25</v>
      </c>
      <c r="I420" s="32">
        <f t="shared" si="147"/>
        <v>24554.587499999998</v>
      </c>
      <c r="J420" s="34">
        <v>2.34</v>
      </c>
      <c r="K420" s="32">
        <f t="shared" ref="K420:K457" si="152">I420*J420</f>
        <v>57457.734749999989</v>
      </c>
      <c r="L420" s="32">
        <v>10</v>
      </c>
      <c r="M420" s="32">
        <f t="shared" si="148"/>
        <v>5745.7734749999991</v>
      </c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>
        <f t="shared" si="149"/>
        <v>5745.7734749999991</v>
      </c>
      <c r="Y420" s="32">
        <f t="shared" si="150"/>
        <v>63203.50822499999</v>
      </c>
      <c r="Z420" s="34"/>
      <c r="AA420" s="32">
        <f t="shared" si="151"/>
        <v>63203.50822499999</v>
      </c>
      <c r="AB420" s="39"/>
      <c r="AC420" s="40"/>
    </row>
    <row r="421" spans="1:29" s="64" customFormat="1" ht="18.600000000000001" customHeight="1">
      <c r="A421" s="28">
        <v>3</v>
      </c>
      <c r="B421" s="72" t="s">
        <v>69</v>
      </c>
      <c r="C421" s="30" t="s">
        <v>31</v>
      </c>
      <c r="D421" s="31">
        <v>9.4</v>
      </c>
      <c r="E421" s="32"/>
      <c r="F421" s="30">
        <v>17697</v>
      </c>
      <c r="G421" s="30">
        <v>3.53</v>
      </c>
      <c r="H421" s="31">
        <v>1</v>
      </c>
      <c r="I421" s="32">
        <f t="shared" ref="I421:I427" si="153">F421*G421*H421</f>
        <v>62470.409999999996</v>
      </c>
      <c r="J421" s="34">
        <v>2.34</v>
      </c>
      <c r="K421" s="32">
        <f t="shared" ref="K421:K427" si="154">I421*J421</f>
        <v>146180.75939999998</v>
      </c>
      <c r="L421" s="32">
        <v>10</v>
      </c>
      <c r="M421" s="32">
        <f t="shared" ref="M421:M427" si="155">K421*L421/100</f>
        <v>14618.075939999999</v>
      </c>
      <c r="N421" s="32"/>
      <c r="O421" s="30"/>
      <c r="P421" s="30"/>
      <c r="Q421" s="30"/>
      <c r="R421" s="30"/>
      <c r="S421" s="32"/>
      <c r="T421" s="32"/>
      <c r="U421" s="32"/>
      <c r="V421" s="32"/>
      <c r="W421" s="32"/>
      <c r="X421" s="32">
        <f t="shared" ref="X421:X427" si="156">M421+W421+O421+Q421+S421+U421</f>
        <v>14618.075939999999</v>
      </c>
      <c r="Y421" s="32">
        <f t="shared" ref="Y421:Y427" si="157">K421+X421</f>
        <v>160798.83533999999</v>
      </c>
      <c r="Z421" s="34"/>
      <c r="AA421" s="32">
        <f t="shared" ref="AA421:AA427" si="158">Y421</f>
        <v>160798.83533999999</v>
      </c>
      <c r="AB421" s="39">
        <v>1</v>
      </c>
      <c r="AC421" s="40">
        <f>K421*AB421</f>
        <v>146180.75939999998</v>
      </c>
    </row>
    <row r="422" spans="1:29" s="64" customFormat="1" ht="18.600000000000001" customHeight="1">
      <c r="A422" s="28">
        <v>4</v>
      </c>
      <c r="B422" s="29" t="s">
        <v>401</v>
      </c>
      <c r="C422" s="30" t="s">
        <v>30</v>
      </c>
      <c r="D422" s="31" t="s">
        <v>20</v>
      </c>
      <c r="E422" s="32" t="s">
        <v>18</v>
      </c>
      <c r="F422" s="30">
        <v>17697</v>
      </c>
      <c r="G422" s="30">
        <v>4.53</v>
      </c>
      <c r="H422" s="31">
        <v>1</v>
      </c>
      <c r="I422" s="32">
        <f t="shared" si="153"/>
        <v>80167.41</v>
      </c>
      <c r="J422" s="34">
        <v>2.34</v>
      </c>
      <c r="K422" s="32">
        <f t="shared" si="154"/>
        <v>187591.73939999999</v>
      </c>
      <c r="L422" s="32">
        <v>10</v>
      </c>
      <c r="M422" s="32">
        <f t="shared" si="155"/>
        <v>18759.173939999997</v>
      </c>
      <c r="N422" s="32"/>
      <c r="O422" s="32"/>
      <c r="P422" s="32">
        <v>190</v>
      </c>
      <c r="Q422" s="32">
        <f>F422*H422*P422/100</f>
        <v>33624.300000000003</v>
      </c>
      <c r="R422" s="32"/>
      <c r="S422" s="32"/>
      <c r="T422" s="32">
        <v>30</v>
      </c>
      <c r="U422" s="32">
        <f>F422*H422*T422/100</f>
        <v>5309.1</v>
      </c>
      <c r="V422" s="32"/>
      <c r="W422" s="32"/>
      <c r="X422" s="32">
        <f t="shared" si="156"/>
        <v>57692.573939999995</v>
      </c>
      <c r="Y422" s="32">
        <f t="shared" si="157"/>
        <v>245284.31333999999</v>
      </c>
      <c r="Z422" s="34"/>
      <c r="AA422" s="32">
        <f t="shared" si="158"/>
        <v>245284.31333999999</v>
      </c>
      <c r="AB422" s="39">
        <v>1</v>
      </c>
      <c r="AC422" s="40">
        <f>K422*AB422</f>
        <v>187591.73939999999</v>
      </c>
    </row>
    <row r="423" spans="1:29" s="64" customFormat="1" ht="18" customHeight="1">
      <c r="A423" s="28">
        <v>5</v>
      </c>
      <c r="B423" s="29" t="s">
        <v>401</v>
      </c>
      <c r="C423" s="30" t="s">
        <v>31</v>
      </c>
      <c r="D423" s="31">
        <v>14.4</v>
      </c>
      <c r="E423" s="32"/>
      <c r="F423" s="30">
        <v>17697</v>
      </c>
      <c r="G423" s="30">
        <v>3.61</v>
      </c>
      <c r="H423" s="31">
        <v>1</v>
      </c>
      <c r="I423" s="32">
        <f t="shared" si="153"/>
        <v>63886.17</v>
      </c>
      <c r="J423" s="34">
        <v>2.34</v>
      </c>
      <c r="K423" s="32">
        <f t="shared" si="154"/>
        <v>149493.6378</v>
      </c>
      <c r="L423" s="32">
        <v>10</v>
      </c>
      <c r="M423" s="32">
        <f t="shared" si="155"/>
        <v>14949.36378</v>
      </c>
      <c r="N423" s="32"/>
      <c r="O423" s="32"/>
      <c r="P423" s="32">
        <v>190</v>
      </c>
      <c r="Q423" s="32">
        <f>F423*H423*P423/100</f>
        <v>33624.300000000003</v>
      </c>
      <c r="R423" s="32"/>
      <c r="S423" s="32"/>
      <c r="T423" s="32">
        <v>30</v>
      </c>
      <c r="U423" s="32">
        <f>F423*H423*T423/100</f>
        <v>5309.1</v>
      </c>
      <c r="V423" s="32"/>
      <c r="W423" s="32"/>
      <c r="X423" s="32">
        <f t="shared" si="156"/>
        <v>53882.763780000001</v>
      </c>
      <c r="Y423" s="32">
        <f t="shared" si="157"/>
        <v>203376.40158000001</v>
      </c>
      <c r="Z423" s="34"/>
      <c r="AA423" s="32">
        <f t="shared" si="158"/>
        <v>203376.40158000001</v>
      </c>
      <c r="AB423" s="39">
        <v>1</v>
      </c>
      <c r="AC423" s="40">
        <f>K423*AB423</f>
        <v>149493.6378</v>
      </c>
    </row>
    <row r="424" spans="1:29" s="64" customFormat="1" ht="18.600000000000001" customHeight="1">
      <c r="A424" s="28">
        <v>6</v>
      </c>
      <c r="B424" s="29" t="s">
        <v>401</v>
      </c>
      <c r="C424" s="30" t="s">
        <v>30</v>
      </c>
      <c r="D424" s="31" t="s">
        <v>20</v>
      </c>
      <c r="E424" s="32" t="s">
        <v>18</v>
      </c>
      <c r="F424" s="30">
        <v>17697</v>
      </c>
      <c r="G424" s="30">
        <v>4.53</v>
      </c>
      <c r="H424" s="31">
        <v>1</v>
      </c>
      <c r="I424" s="32">
        <f t="shared" si="153"/>
        <v>80167.41</v>
      </c>
      <c r="J424" s="34">
        <v>2.34</v>
      </c>
      <c r="K424" s="32">
        <f t="shared" si="154"/>
        <v>187591.73939999999</v>
      </c>
      <c r="L424" s="32">
        <v>10</v>
      </c>
      <c r="M424" s="32">
        <f t="shared" si="155"/>
        <v>18759.173939999997</v>
      </c>
      <c r="N424" s="32"/>
      <c r="O424" s="32"/>
      <c r="P424" s="32">
        <v>190</v>
      </c>
      <c r="Q424" s="32">
        <f>F424*H424*P424/100</f>
        <v>33624.300000000003</v>
      </c>
      <c r="R424" s="32"/>
      <c r="S424" s="32"/>
      <c r="T424" s="32">
        <v>30</v>
      </c>
      <c r="U424" s="32">
        <f>F424*H424*T424/100</f>
        <v>5309.1</v>
      </c>
      <c r="V424" s="32"/>
      <c r="W424" s="32"/>
      <c r="X424" s="32">
        <f t="shared" si="156"/>
        <v>57692.573939999995</v>
      </c>
      <c r="Y424" s="32">
        <f t="shared" si="157"/>
        <v>245284.31333999999</v>
      </c>
      <c r="Z424" s="34"/>
      <c r="AA424" s="32">
        <f t="shared" si="158"/>
        <v>245284.31333999999</v>
      </c>
      <c r="AB424" s="39">
        <v>1</v>
      </c>
      <c r="AC424" s="40">
        <f>K424*AB424</f>
        <v>187591.73939999999</v>
      </c>
    </row>
    <row r="425" spans="1:29" s="64" customFormat="1" ht="18.600000000000001" customHeight="1">
      <c r="A425" s="28">
        <v>7</v>
      </c>
      <c r="B425" s="29" t="s">
        <v>303</v>
      </c>
      <c r="C425" s="30" t="s">
        <v>30</v>
      </c>
      <c r="D425" s="31" t="s">
        <v>20</v>
      </c>
      <c r="E425" s="32" t="s">
        <v>18</v>
      </c>
      <c r="F425" s="30">
        <v>17697</v>
      </c>
      <c r="G425" s="30">
        <v>4.53</v>
      </c>
      <c r="H425" s="34">
        <v>0.25</v>
      </c>
      <c r="I425" s="32">
        <f t="shared" si="153"/>
        <v>20041.852500000001</v>
      </c>
      <c r="J425" s="34">
        <v>2.34</v>
      </c>
      <c r="K425" s="32">
        <f t="shared" si="154"/>
        <v>46897.934849999998</v>
      </c>
      <c r="L425" s="32">
        <v>10</v>
      </c>
      <c r="M425" s="32">
        <f t="shared" si="155"/>
        <v>4689.7934849999992</v>
      </c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>
        <f t="shared" si="156"/>
        <v>4689.7934849999992</v>
      </c>
      <c r="Y425" s="32">
        <f t="shared" si="157"/>
        <v>51587.728335</v>
      </c>
      <c r="Z425" s="34"/>
      <c r="AA425" s="32">
        <f t="shared" si="158"/>
        <v>51587.728335</v>
      </c>
      <c r="AB425" s="31"/>
      <c r="AC425" s="40"/>
    </row>
    <row r="426" spans="1:29" s="64" customFormat="1" ht="18.600000000000001" customHeight="1">
      <c r="A426" s="28">
        <v>8</v>
      </c>
      <c r="B426" s="29" t="s">
        <v>76</v>
      </c>
      <c r="C426" s="30" t="s">
        <v>30</v>
      </c>
      <c r="D426" s="31" t="s">
        <v>20</v>
      </c>
      <c r="E426" s="32"/>
      <c r="F426" s="30">
        <v>17697</v>
      </c>
      <c r="G426" s="30">
        <v>4.53</v>
      </c>
      <c r="H426" s="38">
        <v>1</v>
      </c>
      <c r="I426" s="32">
        <f t="shared" si="153"/>
        <v>80167.41</v>
      </c>
      <c r="J426" s="34">
        <v>2.34</v>
      </c>
      <c r="K426" s="32">
        <f t="shared" si="154"/>
        <v>187591.73939999999</v>
      </c>
      <c r="L426" s="32">
        <v>10</v>
      </c>
      <c r="M426" s="32">
        <f t="shared" si="155"/>
        <v>18759.173939999997</v>
      </c>
      <c r="N426" s="32"/>
      <c r="O426" s="32"/>
      <c r="P426" s="32">
        <v>190</v>
      </c>
      <c r="Q426" s="32">
        <f>F426*H426*P426/100</f>
        <v>33624.300000000003</v>
      </c>
      <c r="R426" s="32"/>
      <c r="S426" s="32"/>
      <c r="T426" s="32">
        <v>30</v>
      </c>
      <c r="U426" s="32">
        <f>F426*H426*T426/100</f>
        <v>5309.1</v>
      </c>
      <c r="V426" s="32"/>
      <c r="W426" s="32"/>
      <c r="X426" s="32">
        <f t="shared" si="156"/>
        <v>57692.573939999995</v>
      </c>
      <c r="Y426" s="32">
        <f t="shared" si="157"/>
        <v>245284.31333999999</v>
      </c>
      <c r="Z426" s="34"/>
      <c r="AA426" s="32">
        <f t="shared" si="158"/>
        <v>245284.31333999999</v>
      </c>
      <c r="AB426" s="39">
        <v>1</v>
      </c>
      <c r="AC426" s="40">
        <f>K426*AB426</f>
        <v>187591.73939999999</v>
      </c>
    </row>
    <row r="427" spans="1:29" s="64" customFormat="1" ht="18.600000000000001" customHeight="1">
      <c r="A427" s="28">
        <v>9</v>
      </c>
      <c r="B427" s="29" t="s">
        <v>76</v>
      </c>
      <c r="C427" s="30" t="s">
        <v>31</v>
      </c>
      <c r="D427" s="31" t="s">
        <v>20</v>
      </c>
      <c r="E427" s="32"/>
      <c r="F427" s="30">
        <v>17697</v>
      </c>
      <c r="G427" s="30">
        <v>4.53</v>
      </c>
      <c r="H427" s="33">
        <v>0.25</v>
      </c>
      <c r="I427" s="32">
        <f t="shared" si="153"/>
        <v>20041.852500000001</v>
      </c>
      <c r="J427" s="34">
        <v>2.34</v>
      </c>
      <c r="K427" s="32">
        <f t="shared" si="154"/>
        <v>46897.934849999998</v>
      </c>
      <c r="L427" s="32">
        <v>10</v>
      </c>
      <c r="M427" s="32">
        <f t="shared" si="155"/>
        <v>4689.7934849999992</v>
      </c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>
        <f t="shared" si="156"/>
        <v>4689.7934849999992</v>
      </c>
      <c r="Y427" s="32">
        <f t="shared" si="157"/>
        <v>51587.728335</v>
      </c>
      <c r="Z427" s="34"/>
      <c r="AA427" s="32">
        <f t="shared" si="158"/>
        <v>51587.728335</v>
      </c>
      <c r="AB427" s="39"/>
      <c r="AC427" s="40"/>
    </row>
    <row r="428" spans="1:29" s="25" customFormat="1" ht="18.600000000000001" customHeight="1">
      <c r="A428" s="28">
        <v>10</v>
      </c>
      <c r="B428" s="29" t="s">
        <v>372</v>
      </c>
      <c r="C428" s="30" t="s">
        <v>29</v>
      </c>
      <c r="D428" s="30">
        <v>12.9</v>
      </c>
      <c r="E428" s="32" t="s">
        <v>46</v>
      </c>
      <c r="F428" s="30">
        <v>17697</v>
      </c>
      <c r="G428" s="30">
        <v>4.12</v>
      </c>
      <c r="H428" s="38">
        <v>1</v>
      </c>
      <c r="I428" s="32">
        <f t="shared" si="147"/>
        <v>72911.64</v>
      </c>
      <c r="J428" s="34">
        <v>2.34</v>
      </c>
      <c r="K428" s="32">
        <f t="shared" si="152"/>
        <v>170613.23759999999</v>
      </c>
      <c r="L428" s="32">
        <v>10</v>
      </c>
      <c r="M428" s="32">
        <f t="shared" si="148"/>
        <v>17061.323759999999</v>
      </c>
      <c r="N428" s="32"/>
      <c r="O428" s="32"/>
      <c r="P428" s="35">
        <v>22</v>
      </c>
      <c r="Q428" s="32">
        <f>F428*H428*P428/100</f>
        <v>3893.34</v>
      </c>
      <c r="R428" s="32"/>
      <c r="S428" s="32"/>
      <c r="T428" s="32">
        <v>30</v>
      </c>
      <c r="U428" s="32">
        <f>F428*H428*T428/100</f>
        <v>5309.1</v>
      </c>
      <c r="V428" s="32"/>
      <c r="W428" s="32"/>
      <c r="X428" s="32">
        <f t="shared" si="149"/>
        <v>26263.763760000002</v>
      </c>
      <c r="Y428" s="32">
        <f t="shared" si="150"/>
        <v>196877.00135999999</v>
      </c>
      <c r="Z428" s="34"/>
      <c r="AA428" s="32">
        <f t="shared" si="151"/>
        <v>196877.00135999999</v>
      </c>
      <c r="AB428" s="39">
        <v>1</v>
      </c>
      <c r="AC428" s="40">
        <f>K428*AB428</f>
        <v>170613.23759999999</v>
      </c>
    </row>
    <row r="429" spans="1:29" s="25" customFormat="1" ht="18.600000000000001" customHeight="1">
      <c r="A429" s="28">
        <v>11</v>
      </c>
      <c r="B429" s="29" t="s">
        <v>373</v>
      </c>
      <c r="C429" s="30" t="s">
        <v>31</v>
      </c>
      <c r="D429" s="30" t="s">
        <v>20</v>
      </c>
      <c r="E429" s="32"/>
      <c r="F429" s="30">
        <v>17697</v>
      </c>
      <c r="G429" s="30">
        <v>3.73</v>
      </c>
      <c r="H429" s="38">
        <v>1</v>
      </c>
      <c r="I429" s="32">
        <f t="shared" si="147"/>
        <v>66009.81</v>
      </c>
      <c r="J429" s="34">
        <v>2.34</v>
      </c>
      <c r="K429" s="32">
        <f t="shared" si="152"/>
        <v>154462.95539999998</v>
      </c>
      <c r="L429" s="32">
        <v>10</v>
      </c>
      <c r="M429" s="32">
        <f t="shared" si="148"/>
        <v>15446.295539999997</v>
      </c>
      <c r="N429" s="32"/>
      <c r="O429" s="32"/>
      <c r="P429" s="35">
        <v>22</v>
      </c>
      <c r="Q429" s="32">
        <f>F429*H429*P429/100</f>
        <v>3893.34</v>
      </c>
      <c r="R429" s="32"/>
      <c r="S429" s="32"/>
      <c r="T429" s="32">
        <v>30</v>
      </c>
      <c r="U429" s="32">
        <f>F429*H429*T429/100</f>
        <v>5309.1</v>
      </c>
      <c r="V429" s="32"/>
      <c r="W429" s="32"/>
      <c r="X429" s="32">
        <f t="shared" si="149"/>
        <v>24648.735539999994</v>
      </c>
      <c r="Y429" s="32">
        <f t="shared" si="150"/>
        <v>179111.69093999997</v>
      </c>
      <c r="Z429" s="34"/>
      <c r="AA429" s="32">
        <f t="shared" si="151"/>
        <v>179111.69093999997</v>
      </c>
      <c r="AB429" s="39">
        <v>1</v>
      </c>
      <c r="AC429" s="40">
        <f>K429*AB429</f>
        <v>154462.95539999998</v>
      </c>
    </row>
    <row r="430" spans="1:29" s="25" customFormat="1" ht="18.600000000000001" customHeight="1">
      <c r="A430" s="28">
        <v>12</v>
      </c>
      <c r="B430" s="29" t="s">
        <v>128</v>
      </c>
      <c r="C430" s="30" t="s">
        <v>30</v>
      </c>
      <c r="D430" s="31">
        <v>19.100000000000001</v>
      </c>
      <c r="E430" s="32" t="s">
        <v>18</v>
      </c>
      <c r="F430" s="30">
        <v>17697</v>
      </c>
      <c r="G430" s="34">
        <v>4.4000000000000004</v>
      </c>
      <c r="H430" s="38">
        <v>0.5</v>
      </c>
      <c r="I430" s="32">
        <f t="shared" si="147"/>
        <v>38933.4</v>
      </c>
      <c r="J430" s="34">
        <v>2.34</v>
      </c>
      <c r="K430" s="32">
        <f t="shared" si="152"/>
        <v>91104.156000000003</v>
      </c>
      <c r="L430" s="32">
        <v>10</v>
      </c>
      <c r="M430" s="32">
        <f t="shared" si="148"/>
        <v>9110.4156000000003</v>
      </c>
      <c r="N430" s="32"/>
      <c r="O430" s="32"/>
      <c r="P430" s="35"/>
      <c r="Q430" s="32"/>
      <c r="R430" s="32"/>
      <c r="S430" s="32"/>
      <c r="T430" s="32"/>
      <c r="U430" s="32"/>
      <c r="V430" s="32"/>
      <c r="W430" s="32"/>
      <c r="X430" s="32">
        <f t="shared" si="149"/>
        <v>9110.4156000000003</v>
      </c>
      <c r="Y430" s="32">
        <f t="shared" si="150"/>
        <v>100214.5716</v>
      </c>
      <c r="Z430" s="34"/>
      <c r="AA430" s="32">
        <f t="shared" si="151"/>
        <v>100214.5716</v>
      </c>
      <c r="AB430" s="39">
        <f>H430</f>
        <v>0.5</v>
      </c>
      <c r="AC430" s="40">
        <f>K430</f>
        <v>91104.156000000003</v>
      </c>
    </row>
    <row r="431" spans="1:29" s="25" customFormat="1" ht="18.600000000000001" customHeight="1">
      <c r="A431" s="28">
        <v>13</v>
      </c>
      <c r="B431" s="29" t="s">
        <v>128</v>
      </c>
      <c r="C431" s="30" t="s">
        <v>31</v>
      </c>
      <c r="D431" s="31">
        <v>6.5</v>
      </c>
      <c r="E431" s="32"/>
      <c r="F431" s="30">
        <v>17697</v>
      </c>
      <c r="G431" s="30">
        <v>4.53</v>
      </c>
      <c r="H431" s="34">
        <v>0.25</v>
      </c>
      <c r="I431" s="32">
        <f>F431*G431*H431</f>
        <v>20041.852500000001</v>
      </c>
      <c r="J431" s="34">
        <v>2.34</v>
      </c>
      <c r="K431" s="32">
        <f>I431*J431</f>
        <v>46897.934849999998</v>
      </c>
      <c r="L431" s="32">
        <v>10</v>
      </c>
      <c r="M431" s="32">
        <f>K431*L431/100</f>
        <v>4689.7934849999992</v>
      </c>
      <c r="N431" s="32"/>
      <c r="O431" s="32"/>
      <c r="P431" s="35"/>
      <c r="Q431" s="32"/>
      <c r="R431" s="32">
        <v>50</v>
      </c>
      <c r="S431" s="32">
        <f>F431*H431*R431/100</f>
        <v>2212.125</v>
      </c>
      <c r="T431" s="32"/>
      <c r="U431" s="32"/>
      <c r="V431" s="32"/>
      <c r="W431" s="32"/>
      <c r="X431" s="32">
        <f>M431+W431+O431+Q431+S431+U431</f>
        <v>6901.9184849999992</v>
      </c>
      <c r="Y431" s="32">
        <f>K431+X431</f>
        <v>53799.853335</v>
      </c>
      <c r="Z431" s="34"/>
      <c r="AA431" s="32">
        <f>Y431</f>
        <v>53799.853335</v>
      </c>
      <c r="AB431" s="39">
        <v>0.5</v>
      </c>
      <c r="AC431" s="40">
        <f>K431</f>
        <v>46897.934849999998</v>
      </c>
    </row>
    <row r="432" spans="1:29" s="25" customFormat="1" ht="18.600000000000001" customHeight="1">
      <c r="A432" s="28">
        <v>14</v>
      </c>
      <c r="B432" s="29" t="s">
        <v>128</v>
      </c>
      <c r="C432" s="30" t="s">
        <v>31</v>
      </c>
      <c r="D432" s="34">
        <v>9.1</v>
      </c>
      <c r="E432" s="32"/>
      <c r="F432" s="30">
        <v>17697</v>
      </c>
      <c r="G432" s="30">
        <v>3.53</v>
      </c>
      <c r="H432" s="34">
        <v>0.25</v>
      </c>
      <c r="I432" s="32">
        <f t="shared" si="147"/>
        <v>15617.602499999999</v>
      </c>
      <c r="J432" s="34">
        <v>2.34</v>
      </c>
      <c r="K432" s="32">
        <f t="shared" si="152"/>
        <v>36545.189849999995</v>
      </c>
      <c r="L432" s="32">
        <v>10</v>
      </c>
      <c r="M432" s="32">
        <f t="shared" si="148"/>
        <v>3654.5189849999997</v>
      </c>
      <c r="N432" s="32"/>
      <c r="O432" s="32"/>
      <c r="P432" s="35"/>
      <c r="Q432" s="32"/>
      <c r="R432" s="32">
        <v>50</v>
      </c>
      <c r="S432" s="32">
        <f t="shared" ref="S432:S443" si="159">F432*H432*R432/100</f>
        <v>2212.125</v>
      </c>
      <c r="T432" s="32"/>
      <c r="U432" s="32"/>
      <c r="V432" s="32"/>
      <c r="W432" s="32"/>
      <c r="X432" s="32">
        <f t="shared" si="149"/>
        <v>5866.6439849999997</v>
      </c>
      <c r="Y432" s="32">
        <f t="shared" si="150"/>
        <v>42411.833834999998</v>
      </c>
      <c r="Z432" s="34"/>
      <c r="AA432" s="32">
        <f t="shared" si="151"/>
        <v>42411.833834999998</v>
      </c>
      <c r="AB432" s="39">
        <v>0.5</v>
      </c>
      <c r="AC432" s="40">
        <f>K432</f>
        <v>36545.189849999995</v>
      </c>
    </row>
    <row r="433" spans="1:29" s="25" customFormat="1" ht="18.600000000000001" customHeight="1">
      <c r="A433" s="28">
        <v>15</v>
      </c>
      <c r="B433" s="29" t="s">
        <v>118</v>
      </c>
      <c r="C433" s="30" t="s">
        <v>31</v>
      </c>
      <c r="D433" s="31">
        <v>0.5</v>
      </c>
      <c r="E433" s="32"/>
      <c r="F433" s="30">
        <v>17697</v>
      </c>
      <c r="G433" s="30">
        <v>3.32</v>
      </c>
      <c r="H433" s="34">
        <v>0.75</v>
      </c>
      <c r="I433" s="32">
        <f>F433*G433*H433</f>
        <v>44065.53</v>
      </c>
      <c r="J433" s="34">
        <v>2.34</v>
      </c>
      <c r="K433" s="32">
        <f>I433*J433</f>
        <v>103113.34019999999</v>
      </c>
      <c r="L433" s="32">
        <v>10</v>
      </c>
      <c r="M433" s="32">
        <f>K433*L433/100</f>
        <v>10311.334019999998</v>
      </c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>
        <f>M433+W433+O433+Q433+S433+U433</f>
        <v>10311.334019999998</v>
      </c>
      <c r="Y433" s="32">
        <f>K433+X433</f>
        <v>113424.67421999999</v>
      </c>
      <c r="Z433" s="34"/>
      <c r="AA433" s="32">
        <f>Y433</f>
        <v>113424.67421999999</v>
      </c>
      <c r="AB433" s="39"/>
      <c r="AC433" s="40"/>
    </row>
    <row r="434" spans="1:29" s="25" customFormat="1" ht="18.600000000000001" customHeight="1">
      <c r="A434" s="28">
        <v>16</v>
      </c>
      <c r="B434" s="29" t="s">
        <v>118</v>
      </c>
      <c r="C434" s="30" t="s">
        <v>31</v>
      </c>
      <c r="D434" s="34">
        <v>9.1</v>
      </c>
      <c r="E434" s="32"/>
      <c r="F434" s="30">
        <v>17697</v>
      </c>
      <c r="G434" s="30">
        <v>3.53</v>
      </c>
      <c r="H434" s="34">
        <v>0.25</v>
      </c>
      <c r="I434" s="32">
        <f t="shared" si="147"/>
        <v>15617.602499999999</v>
      </c>
      <c r="J434" s="34">
        <v>2.34</v>
      </c>
      <c r="K434" s="32">
        <f t="shared" si="152"/>
        <v>36545.189849999995</v>
      </c>
      <c r="L434" s="32">
        <v>10</v>
      </c>
      <c r="M434" s="32">
        <f t="shared" si="148"/>
        <v>3654.5189849999997</v>
      </c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>
        <f t="shared" si="149"/>
        <v>3654.5189849999997</v>
      </c>
      <c r="Y434" s="32">
        <f t="shared" si="150"/>
        <v>40199.708834999998</v>
      </c>
      <c r="Z434" s="34"/>
      <c r="AA434" s="32">
        <f t="shared" si="151"/>
        <v>40199.708834999998</v>
      </c>
      <c r="AB434" s="39"/>
      <c r="AC434" s="40"/>
    </row>
    <row r="435" spans="1:29" s="25" customFormat="1" ht="18.600000000000001" customHeight="1">
      <c r="A435" s="28">
        <v>17</v>
      </c>
      <c r="B435" s="29" t="s">
        <v>119</v>
      </c>
      <c r="C435" s="30" t="s">
        <v>30</v>
      </c>
      <c r="D435" s="31">
        <v>16.399999999999999</v>
      </c>
      <c r="E435" s="32" t="s">
        <v>18</v>
      </c>
      <c r="F435" s="30">
        <v>17697</v>
      </c>
      <c r="G435" s="34">
        <v>4.4000000000000004</v>
      </c>
      <c r="H435" s="38">
        <v>1</v>
      </c>
      <c r="I435" s="32">
        <f t="shared" si="147"/>
        <v>77866.8</v>
      </c>
      <c r="J435" s="34">
        <v>2.34</v>
      </c>
      <c r="K435" s="32">
        <f t="shared" si="152"/>
        <v>182208.31200000001</v>
      </c>
      <c r="L435" s="32">
        <v>10</v>
      </c>
      <c r="M435" s="32">
        <f t="shared" si="148"/>
        <v>18220.831200000001</v>
      </c>
      <c r="N435" s="32"/>
      <c r="O435" s="32"/>
      <c r="P435" s="35"/>
      <c r="Q435" s="32"/>
      <c r="R435" s="32">
        <v>50</v>
      </c>
      <c r="S435" s="32">
        <f t="shared" si="159"/>
        <v>8848.5</v>
      </c>
      <c r="T435" s="32"/>
      <c r="U435" s="32"/>
      <c r="V435" s="32"/>
      <c r="W435" s="32"/>
      <c r="X435" s="32">
        <f t="shared" si="149"/>
        <v>27069.331200000001</v>
      </c>
      <c r="Y435" s="32">
        <f t="shared" si="150"/>
        <v>209277.64319999999</v>
      </c>
      <c r="Z435" s="34"/>
      <c r="AA435" s="32">
        <f t="shared" si="151"/>
        <v>209277.64319999999</v>
      </c>
      <c r="AB435" s="39">
        <v>1</v>
      </c>
      <c r="AC435" s="40">
        <f>K435*AB435</f>
        <v>182208.31200000001</v>
      </c>
    </row>
    <row r="436" spans="1:29" s="25" customFormat="1" ht="18.600000000000001" customHeight="1">
      <c r="A436" s="28">
        <v>18</v>
      </c>
      <c r="B436" s="29" t="s">
        <v>119</v>
      </c>
      <c r="C436" s="30" t="s">
        <v>31</v>
      </c>
      <c r="D436" s="31">
        <v>3.5</v>
      </c>
      <c r="E436" s="32"/>
      <c r="F436" s="30">
        <v>17697</v>
      </c>
      <c r="G436" s="30">
        <v>3.45</v>
      </c>
      <c r="H436" s="38">
        <v>1</v>
      </c>
      <c r="I436" s="32">
        <f t="shared" si="147"/>
        <v>61054.65</v>
      </c>
      <c r="J436" s="34">
        <v>2.34</v>
      </c>
      <c r="K436" s="32">
        <f t="shared" si="152"/>
        <v>142867.88099999999</v>
      </c>
      <c r="L436" s="32">
        <v>10</v>
      </c>
      <c r="M436" s="32">
        <f t="shared" si="148"/>
        <v>14286.7881</v>
      </c>
      <c r="N436" s="32"/>
      <c r="O436" s="32"/>
      <c r="P436" s="35"/>
      <c r="Q436" s="32"/>
      <c r="R436" s="32">
        <v>50</v>
      </c>
      <c r="S436" s="32">
        <f t="shared" si="159"/>
        <v>8848.5</v>
      </c>
      <c r="T436" s="32"/>
      <c r="U436" s="32"/>
      <c r="V436" s="32"/>
      <c r="W436" s="32"/>
      <c r="X436" s="32">
        <f t="shared" si="149"/>
        <v>23135.288099999998</v>
      </c>
      <c r="Y436" s="32">
        <f t="shared" si="150"/>
        <v>166003.1691</v>
      </c>
      <c r="Z436" s="34"/>
      <c r="AA436" s="32">
        <f t="shared" si="151"/>
        <v>166003.1691</v>
      </c>
      <c r="AB436" s="39">
        <v>1</v>
      </c>
      <c r="AC436" s="40">
        <f>K436*AB436</f>
        <v>142867.88099999999</v>
      </c>
    </row>
    <row r="437" spans="1:29" s="25" customFormat="1" ht="18.600000000000001" customHeight="1">
      <c r="A437" s="28">
        <v>19</v>
      </c>
      <c r="B437" s="29" t="s">
        <v>119</v>
      </c>
      <c r="C437" s="30" t="s">
        <v>30</v>
      </c>
      <c r="D437" s="30" t="s">
        <v>20</v>
      </c>
      <c r="E437" s="32" t="s">
        <v>18</v>
      </c>
      <c r="F437" s="30">
        <v>17697</v>
      </c>
      <c r="G437" s="30">
        <v>4.53</v>
      </c>
      <c r="H437" s="38">
        <v>0.5</v>
      </c>
      <c r="I437" s="32">
        <f>F437*G437*H437</f>
        <v>40083.705000000002</v>
      </c>
      <c r="J437" s="34">
        <v>2.34</v>
      </c>
      <c r="K437" s="32">
        <f>I437*J437</f>
        <v>93795.869699999996</v>
      </c>
      <c r="L437" s="32">
        <v>10</v>
      </c>
      <c r="M437" s="32">
        <f>K437*L437/100</f>
        <v>9379.5869699999985</v>
      </c>
      <c r="N437" s="32"/>
      <c r="O437" s="32"/>
      <c r="P437" s="35"/>
      <c r="Q437" s="32"/>
      <c r="R437" s="32">
        <v>50</v>
      </c>
      <c r="S437" s="32">
        <f>F437*H437*R437/100</f>
        <v>4424.25</v>
      </c>
      <c r="T437" s="30"/>
      <c r="U437" s="30"/>
      <c r="V437" s="30"/>
      <c r="W437" s="30"/>
      <c r="X437" s="32">
        <f t="shared" si="149"/>
        <v>13803.836969999998</v>
      </c>
      <c r="Y437" s="32">
        <f>K437+X437</f>
        <v>107599.70667</v>
      </c>
      <c r="Z437" s="34"/>
      <c r="AA437" s="32">
        <f>Y437</f>
        <v>107599.70667</v>
      </c>
      <c r="AB437" s="39">
        <v>1</v>
      </c>
      <c r="AC437" s="40">
        <f>F437*G437*J437</f>
        <v>187591.73939999999</v>
      </c>
    </row>
    <row r="438" spans="1:29" s="25" customFormat="1" ht="18.600000000000001" customHeight="1">
      <c r="A438" s="28">
        <v>20</v>
      </c>
      <c r="B438" s="29" t="s">
        <v>119</v>
      </c>
      <c r="C438" s="30" t="s">
        <v>31</v>
      </c>
      <c r="D438" s="31">
        <v>7</v>
      </c>
      <c r="E438" s="32"/>
      <c r="F438" s="30">
        <v>17697</v>
      </c>
      <c r="G438" s="30">
        <v>3.53</v>
      </c>
      <c r="H438" s="38">
        <v>0.5</v>
      </c>
      <c r="I438" s="32">
        <f>F438*G438*H438</f>
        <v>31235.204999999998</v>
      </c>
      <c r="J438" s="34">
        <v>2.34</v>
      </c>
      <c r="K438" s="32">
        <f>I438*J438</f>
        <v>73090.37969999999</v>
      </c>
      <c r="L438" s="32">
        <v>10</v>
      </c>
      <c r="M438" s="32">
        <f>K438*L438/100</f>
        <v>7309.0379699999994</v>
      </c>
      <c r="N438" s="32"/>
      <c r="O438" s="32"/>
      <c r="P438" s="35"/>
      <c r="Q438" s="32"/>
      <c r="R438" s="32">
        <v>50</v>
      </c>
      <c r="S438" s="32">
        <f>F438*H438*R438/100</f>
        <v>4424.25</v>
      </c>
      <c r="T438" s="30"/>
      <c r="U438" s="30"/>
      <c r="V438" s="30"/>
      <c r="W438" s="30"/>
      <c r="X438" s="32">
        <f>M438+W438+O438+Q438+S438+U438</f>
        <v>11733.287969999999</v>
      </c>
      <c r="Y438" s="32">
        <f>K438+X438</f>
        <v>84823.667669999995</v>
      </c>
      <c r="Z438" s="34"/>
      <c r="AA438" s="32">
        <f>Y438</f>
        <v>84823.667669999995</v>
      </c>
      <c r="AB438" s="39"/>
      <c r="AC438" s="40"/>
    </row>
    <row r="439" spans="1:29" s="64" customFormat="1" ht="18.600000000000001" customHeight="1">
      <c r="A439" s="28">
        <v>21</v>
      </c>
      <c r="B439" s="29" t="s">
        <v>124</v>
      </c>
      <c r="C439" s="30" t="s">
        <v>31</v>
      </c>
      <c r="D439" s="31">
        <v>3.5</v>
      </c>
      <c r="E439" s="32"/>
      <c r="F439" s="30">
        <v>17697</v>
      </c>
      <c r="G439" s="30">
        <v>3.45</v>
      </c>
      <c r="H439" s="33">
        <v>0.25</v>
      </c>
      <c r="I439" s="32">
        <f>F439*G439*H439</f>
        <v>15263.6625</v>
      </c>
      <c r="J439" s="34">
        <v>2.34</v>
      </c>
      <c r="K439" s="32">
        <f>I439*J439</f>
        <v>35716.970249999998</v>
      </c>
      <c r="L439" s="32">
        <v>10</v>
      </c>
      <c r="M439" s="32">
        <f>K439*L439/100</f>
        <v>3571.6970249999999</v>
      </c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>
        <f>M439+W439+O439+Q439+S439+U439</f>
        <v>3571.6970249999999</v>
      </c>
      <c r="Y439" s="32">
        <f>K439+X439</f>
        <v>39288.667275</v>
      </c>
      <c r="Z439" s="34"/>
      <c r="AA439" s="32">
        <f>Y439</f>
        <v>39288.667275</v>
      </c>
      <c r="AB439" s="39"/>
      <c r="AC439" s="40"/>
    </row>
    <row r="440" spans="1:29" s="25" customFormat="1" ht="18.600000000000001" customHeight="1">
      <c r="A440" s="28">
        <v>22</v>
      </c>
      <c r="B440" s="29" t="s">
        <v>124</v>
      </c>
      <c r="C440" s="30" t="s">
        <v>31</v>
      </c>
      <c r="D440" s="31">
        <v>7</v>
      </c>
      <c r="E440" s="32"/>
      <c r="F440" s="30">
        <v>17697</v>
      </c>
      <c r="G440" s="30">
        <v>3.53</v>
      </c>
      <c r="H440" s="38">
        <v>1</v>
      </c>
      <c r="I440" s="32">
        <f>F440*G440*H440</f>
        <v>62470.409999999996</v>
      </c>
      <c r="J440" s="34">
        <v>2.34</v>
      </c>
      <c r="K440" s="32">
        <f>I440*J440</f>
        <v>146180.75939999998</v>
      </c>
      <c r="L440" s="32">
        <v>10</v>
      </c>
      <c r="M440" s="32">
        <f>K440*L440/100</f>
        <v>14618.075939999999</v>
      </c>
      <c r="N440" s="32"/>
      <c r="O440" s="32"/>
      <c r="P440" s="35"/>
      <c r="Q440" s="32"/>
      <c r="R440" s="32">
        <v>50</v>
      </c>
      <c r="S440" s="32">
        <f>F440*H440*R440/100</f>
        <v>8848.5</v>
      </c>
      <c r="T440" s="32"/>
      <c r="U440" s="32"/>
      <c r="V440" s="32"/>
      <c r="W440" s="32"/>
      <c r="X440" s="32">
        <f>M440+W440+O440+Q440+S440+U440</f>
        <v>23466.575939999999</v>
      </c>
      <c r="Y440" s="32">
        <f>K440+X440</f>
        <v>169647.33533999999</v>
      </c>
      <c r="Z440" s="34"/>
      <c r="AA440" s="32">
        <f>Y440</f>
        <v>169647.33533999999</v>
      </c>
      <c r="AB440" s="39">
        <v>1</v>
      </c>
      <c r="AC440" s="40">
        <f>K440*AB440</f>
        <v>146180.75939999998</v>
      </c>
    </row>
    <row r="441" spans="1:29" s="25" customFormat="1" ht="18.600000000000001" customHeight="1">
      <c r="A441" s="28">
        <v>23</v>
      </c>
      <c r="B441" s="29" t="s">
        <v>408</v>
      </c>
      <c r="C441" s="30" t="s">
        <v>29</v>
      </c>
      <c r="D441" s="34">
        <v>18.11</v>
      </c>
      <c r="E441" s="32" t="s">
        <v>46</v>
      </c>
      <c r="F441" s="30">
        <v>17697</v>
      </c>
      <c r="G441" s="30">
        <v>4.26</v>
      </c>
      <c r="H441" s="38">
        <v>1</v>
      </c>
      <c r="I441" s="32">
        <f t="shared" si="147"/>
        <v>75389.22</v>
      </c>
      <c r="J441" s="34">
        <v>2.34</v>
      </c>
      <c r="K441" s="32">
        <f t="shared" si="152"/>
        <v>176410.77479999998</v>
      </c>
      <c r="L441" s="32">
        <v>10</v>
      </c>
      <c r="M441" s="32">
        <f t="shared" si="148"/>
        <v>17641.07748</v>
      </c>
      <c r="N441" s="32"/>
      <c r="O441" s="32"/>
      <c r="P441" s="35"/>
      <c r="Q441" s="32"/>
      <c r="R441" s="32">
        <v>50</v>
      </c>
      <c r="S441" s="32">
        <f t="shared" si="159"/>
        <v>8848.5</v>
      </c>
      <c r="T441" s="32"/>
      <c r="U441" s="32"/>
      <c r="V441" s="32"/>
      <c r="W441" s="32"/>
      <c r="X441" s="32">
        <f t="shared" si="149"/>
        <v>26489.57748</v>
      </c>
      <c r="Y441" s="32">
        <f t="shared" si="150"/>
        <v>202900.35227999999</v>
      </c>
      <c r="Z441" s="34"/>
      <c r="AA441" s="32">
        <f t="shared" si="151"/>
        <v>202900.35227999999</v>
      </c>
      <c r="AB441" s="39">
        <v>1</v>
      </c>
      <c r="AC441" s="40">
        <f t="shared" ref="AC441:AC448" si="160">K441*AB441</f>
        <v>176410.77479999998</v>
      </c>
    </row>
    <row r="442" spans="1:29" s="25" customFormat="1" ht="18.600000000000001" customHeight="1">
      <c r="A442" s="28">
        <v>24</v>
      </c>
      <c r="B442" s="29" t="s">
        <v>408</v>
      </c>
      <c r="C442" s="30" t="s">
        <v>29</v>
      </c>
      <c r="D442" s="34">
        <v>18.11</v>
      </c>
      <c r="E442" s="32" t="s">
        <v>46</v>
      </c>
      <c r="F442" s="30">
        <v>17697</v>
      </c>
      <c r="G442" s="30">
        <v>4.26</v>
      </c>
      <c r="H442" s="38">
        <v>0.5</v>
      </c>
      <c r="I442" s="32">
        <f t="shared" si="147"/>
        <v>37694.61</v>
      </c>
      <c r="J442" s="34">
        <v>2.34</v>
      </c>
      <c r="K442" s="32">
        <f t="shared" si="152"/>
        <v>88205.387399999992</v>
      </c>
      <c r="L442" s="32">
        <v>10</v>
      </c>
      <c r="M442" s="32">
        <f t="shared" si="148"/>
        <v>8820.53874</v>
      </c>
      <c r="N442" s="32"/>
      <c r="O442" s="32"/>
      <c r="P442" s="35"/>
      <c r="Q442" s="32"/>
      <c r="R442" s="32">
        <v>50</v>
      </c>
      <c r="S442" s="32">
        <f t="shared" si="159"/>
        <v>4424.25</v>
      </c>
      <c r="T442" s="32"/>
      <c r="U442" s="32"/>
      <c r="V442" s="32"/>
      <c r="W442" s="32"/>
      <c r="X442" s="32">
        <f t="shared" si="149"/>
        <v>13244.78874</v>
      </c>
      <c r="Y442" s="32">
        <f t="shared" si="150"/>
        <v>101450.17614</v>
      </c>
      <c r="Z442" s="34"/>
      <c r="AA442" s="32">
        <f t="shared" si="151"/>
        <v>101450.17614</v>
      </c>
      <c r="AB442" s="39"/>
      <c r="AC442" s="40"/>
    </row>
    <row r="443" spans="1:29" s="25" customFormat="1" ht="18.600000000000001" customHeight="1">
      <c r="A443" s="28">
        <v>25</v>
      </c>
      <c r="B443" s="29" t="s">
        <v>122</v>
      </c>
      <c r="C443" s="30" t="s">
        <v>30</v>
      </c>
      <c r="D443" s="30" t="s">
        <v>20</v>
      </c>
      <c r="E443" s="32" t="s">
        <v>18</v>
      </c>
      <c r="F443" s="30">
        <v>17697</v>
      </c>
      <c r="G443" s="30">
        <v>4.53</v>
      </c>
      <c r="H443" s="38">
        <v>1</v>
      </c>
      <c r="I443" s="32">
        <f t="shared" si="147"/>
        <v>80167.41</v>
      </c>
      <c r="J443" s="34">
        <v>2.34</v>
      </c>
      <c r="K443" s="32">
        <f t="shared" si="152"/>
        <v>187591.73939999999</v>
      </c>
      <c r="L443" s="32">
        <v>10</v>
      </c>
      <c r="M443" s="32">
        <f t="shared" si="148"/>
        <v>18759.173939999997</v>
      </c>
      <c r="N443" s="32"/>
      <c r="O443" s="32"/>
      <c r="P443" s="35"/>
      <c r="Q443" s="32"/>
      <c r="R443" s="32">
        <v>50</v>
      </c>
      <c r="S443" s="32">
        <f t="shared" si="159"/>
        <v>8848.5</v>
      </c>
      <c r="T443" s="32"/>
      <c r="U443" s="32"/>
      <c r="V443" s="32"/>
      <c r="W443" s="32"/>
      <c r="X443" s="32">
        <f t="shared" si="149"/>
        <v>27607.673939999997</v>
      </c>
      <c r="Y443" s="32">
        <f t="shared" si="150"/>
        <v>215199.41334</v>
      </c>
      <c r="Z443" s="34"/>
      <c r="AA443" s="32">
        <f t="shared" si="151"/>
        <v>215199.41334</v>
      </c>
      <c r="AB443" s="39">
        <v>1</v>
      </c>
      <c r="AC443" s="40">
        <f t="shared" si="160"/>
        <v>187591.73939999999</v>
      </c>
    </row>
    <row r="444" spans="1:29" s="25" customFormat="1" ht="18.600000000000001" customHeight="1">
      <c r="A444" s="28">
        <v>26</v>
      </c>
      <c r="B444" s="29" t="s">
        <v>462</v>
      </c>
      <c r="C444" s="30" t="s">
        <v>27</v>
      </c>
      <c r="D444" s="31" t="s">
        <v>20</v>
      </c>
      <c r="E444" s="32" t="s">
        <v>28</v>
      </c>
      <c r="F444" s="30">
        <v>17697</v>
      </c>
      <c r="G444" s="30">
        <v>4.29</v>
      </c>
      <c r="H444" s="38">
        <v>1</v>
      </c>
      <c r="I444" s="32">
        <f>F444*G444*H444</f>
        <v>75920.13</v>
      </c>
      <c r="J444" s="34">
        <v>2.34</v>
      </c>
      <c r="K444" s="32">
        <f>I444*J444</f>
        <v>177653.1042</v>
      </c>
      <c r="L444" s="32">
        <v>10</v>
      </c>
      <c r="M444" s="32">
        <f>K444*L444/100</f>
        <v>17765.310419999998</v>
      </c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>
        <f>M444+W444+O444+Q444+S444+U444</f>
        <v>17765.310419999998</v>
      </c>
      <c r="Y444" s="32">
        <f>K444+X444</f>
        <v>195418.41462</v>
      </c>
      <c r="Z444" s="34"/>
      <c r="AA444" s="32">
        <f>Y444</f>
        <v>195418.41462</v>
      </c>
      <c r="AB444" s="39">
        <v>1</v>
      </c>
      <c r="AC444" s="40">
        <f>K444*AB444</f>
        <v>177653.1042</v>
      </c>
    </row>
    <row r="445" spans="1:29" s="25" customFormat="1" ht="18.600000000000001" customHeight="1">
      <c r="A445" s="28">
        <v>27</v>
      </c>
      <c r="B445" s="29" t="s">
        <v>123</v>
      </c>
      <c r="C445" s="30" t="s">
        <v>30</v>
      </c>
      <c r="D445" s="30" t="s">
        <v>20</v>
      </c>
      <c r="E445" s="32" t="s">
        <v>18</v>
      </c>
      <c r="F445" s="30">
        <v>17697</v>
      </c>
      <c r="G445" s="30">
        <v>4.53</v>
      </c>
      <c r="H445" s="38">
        <v>1</v>
      </c>
      <c r="I445" s="32">
        <f t="shared" si="147"/>
        <v>80167.41</v>
      </c>
      <c r="J445" s="34">
        <v>2.34</v>
      </c>
      <c r="K445" s="32">
        <f t="shared" si="152"/>
        <v>187591.73939999999</v>
      </c>
      <c r="L445" s="32">
        <v>10</v>
      </c>
      <c r="M445" s="32">
        <f t="shared" si="148"/>
        <v>18759.173939999997</v>
      </c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>
        <f t="shared" si="149"/>
        <v>18759.173939999997</v>
      </c>
      <c r="Y445" s="32">
        <f t="shared" si="150"/>
        <v>206350.91334</v>
      </c>
      <c r="Z445" s="34"/>
      <c r="AA445" s="32">
        <f t="shared" si="151"/>
        <v>206350.91334</v>
      </c>
      <c r="AB445" s="39">
        <v>1</v>
      </c>
      <c r="AC445" s="40">
        <f t="shared" si="160"/>
        <v>187591.73939999999</v>
      </c>
    </row>
    <row r="446" spans="1:29" s="25" customFormat="1" ht="18.600000000000001" customHeight="1">
      <c r="A446" s="28">
        <v>28</v>
      </c>
      <c r="B446" s="29" t="s">
        <v>127</v>
      </c>
      <c r="C446" s="30" t="s">
        <v>30</v>
      </c>
      <c r="D446" s="31" t="s">
        <v>20</v>
      </c>
      <c r="E446" s="32" t="s">
        <v>18</v>
      </c>
      <c r="F446" s="30">
        <v>17697</v>
      </c>
      <c r="G446" s="30">
        <v>4.53</v>
      </c>
      <c r="H446" s="38">
        <v>1</v>
      </c>
      <c r="I446" s="32">
        <f>F446*G446*H446</f>
        <v>80167.41</v>
      </c>
      <c r="J446" s="34">
        <v>2.34</v>
      </c>
      <c r="K446" s="32">
        <f>I446*J446</f>
        <v>187591.73939999999</v>
      </c>
      <c r="L446" s="32">
        <v>10</v>
      </c>
      <c r="M446" s="32">
        <f>K446*L446/100</f>
        <v>18759.173939999997</v>
      </c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>
        <f>M446+W446+O446+Q446+S446+U446</f>
        <v>18759.173939999997</v>
      </c>
      <c r="Y446" s="32">
        <f>K446+X446</f>
        <v>206350.91334</v>
      </c>
      <c r="Z446" s="34"/>
      <c r="AA446" s="32">
        <f>Y446</f>
        <v>206350.91334</v>
      </c>
      <c r="AB446" s="39">
        <v>1</v>
      </c>
      <c r="AC446" s="40">
        <f>K446*AB446</f>
        <v>187591.73939999999</v>
      </c>
    </row>
    <row r="447" spans="1:29" s="25" customFormat="1" ht="18.600000000000001" customHeight="1">
      <c r="A447" s="28">
        <v>29</v>
      </c>
      <c r="B447" s="29" t="s">
        <v>127</v>
      </c>
      <c r="C447" s="30" t="s">
        <v>30</v>
      </c>
      <c r="D447" s="31">
        <v>18</v>
      </c>
      <c r="E447" s="32" t="s">
        <v>18</v>
      </c>
      <c r="F447" s="30">
        <v>17697</v>
      </c>
      <c r="G447" s="34">
        <v>4.4000000000000004</v>
      </c>
      <c r="H447" s="38">
        <v>0.5</v>
      </c>
      <c r="I447" s="32">
        <f t="shared" si="147"/>
        <v>38933.4</v>
      </c>
      <c r="J447" s="34">
        <v>2.34</v>
      </c>
      <c r="K447" s="32">
        <f t="shared" si="152"/>
        <v>91104.156000000003</v>
      </c>
      <c r="L447" s="32">
        <v>10</v>
      </c>
      <c r="M447" s="32">
        <f t="shared" si="148"/>
        <v>9110.4156000000003</v>
      </c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>
        <f t="shared" si="149"/>
        <v>9110.4156000000003</v>
      </c>
      <c r="Y447" s="32">
        <f t="shared" si="150"/>
        <v>100214.5716</v>
      </c>
      <c r="Z447" s="34"/>
      <c r="AA447" s="32">
        <f t="shared" si="151"/>
        <v>100214.5716</v>
      </c>
      <c r="AB447" s="39">
        <v>0.5</v>
      </c>
      <c r="AC447" s="40">
        <f>K447</f>
        <v>91104.156000000003</v>
      </c>
    </row>
    <row r="448" spans="1:29" s="25" customFormat="1" ht="18.600000000000001" customHeight="1">
      <c r="A448" s="28">
        <v>30</v>
      </c>
      <c r="B448" s="29" t="s">
        <v>317</v>
      </c>
      <c r="C448" s="30" t="s">
        <v>31</v>
      </c>
      <c r="D448" s="30">
        <v>15.3</v>
      </c>
      <c r="E448" s="32"/>
      <c r="F448" s="30">
        <v>17697</v>
      </c>
      <c r="G448" s="30">
        <v>3.61</v>
      </c>
      <c r="H448" s="38">
        <v>1</v>
      </c>
      <c r="I448" s="32">
        <f t="shared" si="147"/>
        <v>63886.17</v>
      </c>
      <c r="J448" s="34">
        <v>2.34</v>
      </c>
      <c r="K448" s="32">
        <f t="shared" si="152"/>
        <v>149493.6378</v>
      </c>
      <c r="L448" s="32">
        <v>10</v>
      </c>
      <c r="M448" s="32">
        <f t="shared" si="148"/>
        <v>14949.36378</v>
      </c>
      <c r="N448" s="32"/>
      <c r="O448" s="32"/>
      <c r="P448" s="35">
        <v>20</v>
      </c>
      <c r="Q448" s="32">
        <f>F448*H448*P448/100</f>
        <v>3539.4</v>
      </c>
      <c r="R448" s="32"/>
      <c r="S448" s="32"/>
      <c r="T448" s="32"/>
      <c r="U448" s="32"/>
      <c r="V448" s="32"/>
      <c r="W448" s="32"/>
      <c r="X448" s="32">
        <f t="shared" si="149"/>
        <v>18488.763780000001</v>
      </c>
      <c r="Y448" s="32">
        <f t="shared" si="150"/>
        <v>167982.40158000001</v>
      </c>
      <c r="Z448" s="34"/>
      <c r="AA448" s="32">
        <f t="shared" si="151"/>
        <v>167982.40158000001</v>
      </c>
      <c r="AB448" s="39">
        <v>1</v>
      </c>
      <c r="AC448" s="40">
        <f t="shared" si="160"/>
        <v>149493.6378</v>
      </c>
    </row>
    <row r="449" spans="1:29" s="25" customFormat="1" ht="18.600000000000001" customHeight="1">
      <c r="A449" s="28">
        <v>31</v>
      </c>
      <c r="B449" s="29" t="s">
        <v>317</v>
      </c>
      <c r="C449" s="30" t="s">
        <v>31</v>
      </c>
      <c r="D449" s="30">
        <v>15.3</v>
      </c>
      <c r="E449" s="32"/>
      <c r="F449" s="30">
        <v>17697</v>
      </c>
      <c r="G449" s="30">
        <v>3.61</v>
      </c>
      <c r="H449" s="33">
        <v>0.25</v>
      </c>
      <c r="I449" s="32">
        <f>F449*G449*H449</f>
        <v>15971.5425</v>
      </c>
      <c r="J449" s="34">
        <v>2.34</v>
      </c>
      <c r="K449" s="32">
        <f>I449*J449</f>
        <v>37373.409449999999</v>
      </c>
      <c r="L449" s="32">
        <v>10</v>
      </c>
      <c r="M449" s="32">
        <f>K449*L449/100</f>
        <v>3737.3409449999999</v>
      </c>
      <c r="N449" s="32"/>
      <c r="O449" s="32"/>
      <c r="P449" s="35"/>
      <c r="Q449" s="32"/>
      <c r="R449" s="32"/>
      <c r="S449" s="32"/>
      <c r="T449" s="32"/>
      <c r="U449" s="32"/>
      <c r="V449" s="32"/>
      <c r="W449" s="32"/>
      <c r="X449" s="32">
        <f>M449+W449+O449+Q449+S449+U449</f>
        <v>3737.3409449999999</v>
      </c>
      <c r="Y449" s="32">
        <f>K449+X449</f>
        <v>41110.750394999995</v>
      </c>
      <c r="Z449" s="34"/>
      <c r="AA449" s="32">
        <f>Y449</f>
        <v>41110.750394999995</v>
      </c>
      <c r="AB449" s="39"/>
      <c r="AC449" s="40"/>
    </row>
    <row r="450" spans="1:29" s="25" customFormat="1" ht="18.600000000000001" customHeight="1">
      <c r="A450" s="28">
        <v>32</v>
      </c>
      <c r="B450" s="29" t="s">
        <v>125</v>
      </c>
      <c r="C450" s="30" t="s">
        <v>31</v>
      </c>
      <c r="D450" s="31">
        <v>7</v>
      </c>
      <c r="E450" s="32"/>
      <c r="F450" s="30">
        <v>17697</v>
      </c>
      <c r="G450" s="30">
        <v>3.53</v>
      </c>
      <c r="H450" s="38">
        <v>0.5</v>
      </c>
      <c r="I450" s="32">
        <f t="shared" si="147"/>
        <v>31235.204999999998</v>
      </c>
      <c r="J450" s="34">
        <v>2.34</v>
      </c>
      <c r="K450" s="32">
        <f t="shared" si="152"/>
        <v>73090.37969999999</v>
      </c>
      <c r="L450" s="32">
        <v>10</v>
      </c>
      <c r="M450" s="32">
        <f t="shared" si="148"/>
        <v>7309.0379699999994</v>
      </c>
      <c r="N450" s="32"/>
      <c r="O450" s="32"/>
      <c r="P450" s="32"/>
      <c r="Q450" s="32"/>
      <c r="R450" s="32">
        <v>50</v>
      </c>
      <c r="S450" s="32">
        <f>F450*H450*R450/100</f>
        <v>4424.25</v>
      </c>
      <c r="T450" s="45"/>
      <c r="U450" s="45"/>
      <c r="V450" s="45"/>
      <c r="W450" s="45"/>
      <c r="X450" s="32">
        <f t="shared" si="149"/>
        <v>11733.287969999999</v>
      </c>
      <c r="Y450" s="32">
        <f t="shared" si="150"/>
        <v>84823.667669999995</v>
      </c>
      <c r="Z450" s="34"/>
      <c r="AA450" s="32">
        <f t="shared" si="151"/>
        <v>84823.667669999995</v>
      </c>
      <c r="AB450" s="39"/>
      <c r="AC450" s="40"/>
    </row>
    <row r="451" spans="1:29" s="25" customFormat="1" ht="18.600000000000001" customHeight="1">
      <c r="A451" s="28">
        <v>33</v>
      </c>
      <c r="B451" s="29" t="s">
        <v>120</v>
      </c>
      <c r="C451" s="30" t="s">
        <v>31</v>
      </c>
      <c r="D451" s="34">
        <v>9.1</v>
      </c>
      <c r="E451" s="32"/>
      <c r="F451" s="30">
        <v>17697</v>
      </c>
      <c r="G451" s="30">
        <v>3.53</v>
      </c>
      <c r="H451" s="38">
        <v>1</v>
      </c>
      <c r="I451" s="32">
        <f t="shared" si="147"/>
        <v>62470.409999999996</v>
      </c>
      <c r="J451" s="34">
        <v>2.34</v>
      </c>
      <c r="K451" s="32">
        <f t="shared" si="152"/>
        <v>146180.75939999998</v>
      </c>
      <c r="L451" s="32">
        <v>10</v>
      </c>
      <c r="M451" s="32">
        <f t="shared" si="148"/>
        <v>14618.075939999999</v>
      </c>
      <c r="N451" s="32"/>
      <c r="O451" s="32"/>
      <c r="P451" s="35"/>
      <c r="Q451" s="32"/>
      <c r="R451" s="32"/>
      <c r="S451" s="32"/>
      <c r="T451" s="32"/>
      <c r="U451" s="32"/>
      <c r="V451" s="32"/>
      <c r="W451" s="32"/>
      <c r="X451" s="32">
        <f t="shared" si="149"/>
        <v>14618.075939999999</v>
      </c>
      <c r="Y451" s="32">
        <f t="shared" si="150"/>
        <v>160798.83533999999</v>
      </c>
      <c r="Z451" s="34"/>
      <c r="AA451" s="32">
        <f t="shared" si="151"/>
        <v>160798.83533999999</v>
      </c>
      <c r="AB451" s="39">
        <v>1</v>
      </c>
      <c r="AC451" s="40">
        <f>K451*AB451</f>
        <v>146180.75939999998</v>
      </c>
    </row>
    <row r="452" spans="1:29" s="25" customFormat="1" ht="18.600000000000001" customHeight="1">
      <c r="A452" s="28">
        <v>34</v>
      </c>
      <c r="B452" s="29" t="s">
        <v>121</v>
      </c>
      <c r="C452" s="30" t="s">
        <v>27</v>
      </c>
      <c r="D452" s="34" t="s">
        <v>20</v>
      </c>
      <c r="E452" s="32" t="s">
        <v>28</v>
      </c>
      <c r="F452" s="30">
        <v>17697</v>
      </c>
      <c r="G452" s="30">
        <v>4.29</v>
      </c>
      <c r="H452" s="38">
        <v>1</v>
      </c>
      <c r="I452" s="32">
        <f t="shared" si="147"/>
        <v>75920.13</v>
      </c>
      <c r="J452" s="34">
        <v>2.34</v>
      </c>
      <c r="K452" s="32">
        <f t="shared" si="152"/>
        <v>177653.1042</v>
      </c>
      <c r="L452" s="32">
        <v>10</v>
      </c>
      <c r="M452" s="32">
        <f t="shared" si="148"/>
        <v>17765.310419999998</v>
      </c>
      <c r="N452" s="32"/>
      <c r="O452" s="32"/>
      <c r="P452" s="35">
        <v>20</v>
      </c>
      <c r="Q452" s="32">
        <f>F452*H452*P452/100</f>
        <v>3539.4</v>
      </c>
      <c r="R452" s="32"/>
      <c r="S452" s="32"/>
      <c r="T452" s="32">
        <v>30</v>
      </c>
      <c r="U452" s="32">
        <f>F452*H452*T452/100</f>
        <v>5309.1</v>
      </c>
      <c r="V452" s="32"/>
      <c r="W452" s="32"/>
      <c r="X452" s="32">
        <f t="shared" si="149"/>
        <v>26613.810420000002</v>
      </c>
      <c r="Y452" s="32">
        <f t="shared" si="150"/>
        <v>204266.91462</v>
      </c>
      <c r="Z452" s="34"/>
      <c r="AA452" s="32">
        <f t="shared" si="151"/>
        <v>204266.91462</v>
      </c>
      <c r="AB452" s="39">
        <v>1</v>
      </c>
      <c r="AC452" s="40">
        <f>K452*AB452</f>
        <v>177653.1042</v>
      </c>
    </row>
    <row r="453" spans="1:29" s="25" customFormat="1" ht="18.600000000000001" customHeight="1">
      <c r="A453" s="28">
        <v>35</v>
      </c>
      <c r="B453" s="29" t="s">
        <v>296</v>
      </c>
      <c r="C453" s="30" t="s">
        <v>31</v>
      </c>
      <c r="D453" s="31">
        <v>19.100000000000001</v>
      </c>
      <c r="E453" s="32"/>
      <c r="F453" s="30">
        <v>17697</v>
      </c>
      <c r="G453" s="30">
        <v>3.65</v>
      </c>
      <c r="H453" s="38">
        <v>1</v>
      </c>
      <c r="I453" s="32">
        <f t="shared" si="147"/>
        <v>64594.049999999996</v>
      </c>
      <c r="J453" s="34">
        <v>2.34</v>
      </c>
      <c r="K453" s="32">
        <f t="shared" si="152"/>
        <v>151150.07699999999</v>
      </c>
      <c r="L453" s="32">
        <v>10</v>
      </c>
      <c r="M453" s="32">
        <f t="shared" si="148"/>
        <v>15115.0077</v>
      </c>
      <c r="N453" s="32"/>
      <c r="O453" s="32"/>
      <c r="P453" s="35"/>
      <c r="Q453" s="32"/>
      <c r="R453" s="32"/>
      <c r="S453" s="35"/>
      <c r="T453" s="35"/>
      <c r="U453" s="35"/>
      <c r="V453" s="35"/>
      <c r="W453" s="35"/>
      <c r="X453" s="32">
        <f t="shared" si="149"/>
        <v>15115.0077</v>
      </c>
      <c r="Y453" s="32">
        <f t="shared" si="150"/>
        <v>166265.08469999998</v>
      </c>
      <c r="Z453" s="34"/>
      <c r="AA453" s="32">
        <f t="shared" si="151"/>
        <v>166265.08469999998</v>
      </c>
      <c r="AB453" s="39">
        <v>1</v>
      </c>
      <c r="AC453" s="40">
        <f>K453*AB453</f>
        <v>151150.07699999999</v>
      </c>
    </row>
    <row r="454" spans="1:29" s="25" customFormat="1" ht="18.600000000000001" customHeight="1">
      <c r="A454" s="28">
        <v>36</v>
      </c>
      <c r="B454" s="29" t="s">
        <v>126</v>
      </c>
      <c r="C454" s="30" t="s">
        <v>30</v>
      </c>
      <c r="D454" s="31">
        <v>12.5</v>
      </c>
      <c r="E454" s="32" t="s">
        <v>46</v>
      </c>
      <c r="F454" s="30">
        <v>17697</v>
      </c>
      <c r="G454" s="30">
        <v>4.12</v>
      </c>
      <c r="H454" s="38">
        <v>1</v>
      </c>
      <c r="I454" s="32">
        <f t="shared" si="147"/>
        <v>72911.64</v>
      </c>
      <c r="J454" s="34">
        <v>2.34</v>
      </c>
      <c r="K454" s="32">
        <f t="shared" si="152"/>
        <v>170613.23759999999</v>
      </c>
      <c r="L454" s="32">
        <v>10</v>
      </c>
      <c r="M454" s="32">
        <f t="shared" si="148"/>
        <v>17061.323759999999</v>
      </c>
      <c r="N454" s="32"/>
      <c r="O454" s="32"/>
      <c r="P454" s="35"/>
      <c r="Q454" s="32"/>
      <c r="R454" s="32">
        <v>50</v>
      </c>
      <c r="S454" s="32">
        <f>F454*H454*R454/100</f>
        <v>8848.5</v>
      </c>
      <c r="T454" s="32"/>
      <c r="U454" s="32"/>
      <c r="V454" s="32"/>
      <c r="W454" s="32"/>
      <c r="X454" s="32">
        <f t="shared" si="149"/>
        <v>25909.823759999999</v>
      </c>
      <c r="Y454" s="32">
        <f t="shared" si="150"/>
        <v>196523.06135999999</v>
      </c>
      <c r="Z454" s="34"/>
      <c r="AA454" s="32">
        <f t="shared" si="151"/>
        <v>196523.06135999999</v>
      </c>
      <c r="AB454" s="39">
        <v>1</v>
      </c>
      <c r="AC454" s="40">
        <f>K454*AB454</f>
        <v>170613.23759999999</v>
      </c>
    </row>
    <row r="455" spans="1:29" s="25" customFormat="1" ht="18.600000000000001" customHeight="1">
      <c r="A455" s="28">
        <v>37</v>
      </c>
      <c r="B455" s="29" t="s">
        <v>126</v>
      </c>
      <c r="C455" s="30" t="s">
        <v>30</v>
      </c>
      <c r="D455" s="31">
        <v>12.5</v>
      </c>
      <c r="E455" s="32" t="s">
        <v>46</v>
      </c>
      <c r="F455" s="30">
        <v>17697</v>
      </c>
      <c r="G455" s="30">
        <v>4.12</v>
      </c>
      <c r="H455" s="33">
        <v>0.25</v>
      </c>
      <c r="I455" s="32">
        <f t="shared" si="147"/>
        <v>18227.91</v>
      </c>
      <c r="J455" s="34">
        <v>2.34</v>
      </c>
      <c r="K455" s="32">
        <f t="shared" si="152"/>
        <v>42653.309399999998</v>
      </c>
      <c r="L455" s="32">
        <v>10</v>
      </c>
      <c r="M455" s="32">
        <f t="shared" si="148"/>
        <v>4265.3309399999998</v>
      </c>
      <c r="N455" s="32"/>
      <c r="O455" s="32"/>
      <c r="P455" s="35"/>
      <c r="Q455" s="32"/>
      <c r="R455" s="32">
        <v>50</v>
      </c>
      <c r="S455" s="32">
        <f>F455*H455*R455/100</f>
        <v>2212.125</v>
      </c>
      <c r="T455" s="32"/>
      <c r="U455" s="32"/>
      <c r="V455" s="32"/>
      <c r="W455" s="32"/>
      <c r="X455" s="32">
        <f t="shared" si="149"/>
        <v>6477.4559399999998</v>
      </c>
      <c r="Y455" s="32">
        <f t="shared" si="150"/>
        <v>49130.765339999998</v>
      </c>
      <c r="Z455" s="34"/>
      <c r="AA455" s="32">
        <f t="shared" si="151"/>
        <v>49130.765339999998</v>
      </c>
      <c r="AB455" s="39"/>
      <c r="AC455" s="40"/>
    </row>
    <row r="456" spans="1:29" s="25" customFormat="1" ht="18.600000000000001" customHeight="1">
      <c r="A456" s="28">
        <v>38</v>
      </c>
      <c r="B456" s="29" t="s">
        <v>383</v>
      </c>
      <c r="C456" s="30" t="s">
        <v>31</v>
      </c>
      <c r="D456" s="31" t="s">
        <v>20</v>
      </c>
      <c r="E456" s="32" t="s">
        <v>18</v>
      </c>
      <c r="F456" s="30">
        <v>17697</v>
      </c>
      <c r="G456" s="30">
        <v>4.53</v>
      </c>
      <c r="H456" s="38">
        <v>1</v>
      </c>
      <c r="I456" s="32">
        <f t="shared" si="147"/>
        <v>80167.41</v>
      </c>
      <c r="J456" s="34">
        <v>2.34</v>
      </c>
      <c r="K456" s="32">
        <f t="shared" si="152"/>
        <v>187591.73939999999</v>
      </c>
      <c r="L456" s="32">
        <v>10</v>
      </c>
      <c r="M456" s="32">
        <f t="shared" si="148"/>
        <v>18759.173939999997</v>
      </c>
      <c r="N456" s="32"/>
      <c r="O456" s="30"/>
      <c r="P456" s="35">
        <v>20</v>
      </c>
      <c r="Q456" s="32">
        <f>F456*H456*P456/100</f>
        <v>3539.4</v>
      </c>
      <c r="R456" s="32"/>
      <c r="S456" s="32"/>
      <c r="T456" s="32"/>
      <c r="U456" s="32"/>
      <c r="V456" s="32"/>
      <c r="W456" s="32"/>
      <c r="X456" s="32">
        <f t="shared" si="149"/>
        <v>22298.573939999998</v>
      </c>
      <c r="Y456" s="32">
        <f t="shared" si="150"/>
        <v>209890.31333999999</v>
      </c>
      <c r="Z456" s="34"/>
      <c r="AA456" s="32">
        <f t="shared" si="151"/>
        <v>209890.31333999999</v>
      </c>
      <c r="AB456" s="39">
        <v>1</v>
      </c>
      <c r="AC456" s="40">
        <f>K456*AB456</f>
        <v>187591.73939999999</v>
      </c>
    </row>
    <row r="457" spans="1:29" s="25" customFormat="1" ht="18.600000000000001" customHeight="1">
      <c r="A457" s="28">
        <v>39</v>
      </c>
      <c r="B457" s="29" t="s">
        <v>318</v>
      </c>
      <c r="C457" s="30" t="s">
        <v>31</v>
      </c>
      <c r="D457" s="31">
        <v>7.5</v>
      </c>
      <c r="E457" s="32"/>
      <c r="F457" s="30">
        <v>17697</v>
      </c>
      <c r="G457" s="30">
        <v>3.53</v>
      </c>
      <c r="H457" s="38">
        <v>1</v>
      </c>
      <c r="I457" s="32">
        <f t="shared" si="147"/>
        <v>62470.409999999996</v>
      </c>
      <c r="J457" s="34">
        <v>2.34</v>
      </c>
      <c r="K457" s="32">
        <f t="shared" si="152"/>
        <v>146180.75939999998</v>
      </c>
      <c r="L457" s="32">
        <v>10</v>
      </c>
      <c r="M457" s="32">
        <f t="shared" si="148"/>
        <v>14618.075939999999</v>
      </c>
      <c r="N457" s="32"/>
      <c r="O457" s="32"/>
      <c r="P457" s="35"/>
      <c r="Q457" s="32"/>
      <c r="R457" s="32">
        <v>50</v>
      </c>
      <c r="S457" s="32">
        <f>F457*H457*R457/100</f>
        <v>8848.5</v>
      </c>
      <c r="T457" s="32"/>
      <c r="U457" s="32"/>
      <c r="V457" s="32"/>
      <c r="W457" s="32"/>
      <c r="X457" s="32">
        <f t="shared" si="149"/>
        <v>23466.575939999999</v>
      </c>
      <c r="Y457" s="32">
        <f t="shared" si="150"/>
        <v>169647.33533999999</v>
      </c>
      <c r="Z457" s="34"/>
      <c r="AA457" s="32">
        <f t="shared" si="151"/>
        <v>169647.33533999999</v>
      </c>
      <c r="AB457" s="39">
        <v>1</v>
      </c>
      <c r="AC457" s="40">
        <f>K457*AB457</f>
        <v>146180.75939999998</v>
      </c>
    </row>
    <row r="458" spans="1:29" s="25" customFormat="1" ht="18.600000000000001" customHeight="1">
      <c r="A458" s="28">
        <v>40</v>
      </c>
      <c r="B458" s="29" t="s">
        <v>318</v>
      </c>
      <c r="C458" s="30" t="s">
        <v>31</v>
      </c>
      <c r="D458" s="31">
        <v>7.5</v>
      </c>
      <c r="E458" s="32"/>
      <c r="F458" s="30">
        <v>17697</v>
      </c>
      <c r="G458" s="30">
        <v>3.53</v>
      </c>
      <c r="H458" s="33">
        <v>0.25</v>
      </c>
      <c r="I458" s="32">
        <f>F458*G458*H458</f>
        <v>15617.602499999999</v>
      </c>
      <c r="J458" s="34">
        <v>2.34</v>
      </c>
      <c r="K458" s="32">
        <f>I458*J458</f>
        <v>36545.189849999995</v>
      </c>
      <c r="L458" s="32">
        <v>10</v>
      </c>
      <c r="M458" s="32">
        <f t="shared" si="148"/>
        <v>3654.5189849999997</v>
      </c>
      <c r="N458" s="32"/>
      <c r="O458" s="32"/>
      <c r="P458" s="35"/>
      <c r="Q458" s="32"/>
      <c r="R458" s="32">
        <v>50</v>
      </c>
      <c r="S458" s="32">
        <f>F458*H458*R458/100</f>
        <v>2212.125</v>
      </c>
      <c r="T458" s="32"/>
      <c r="U458" s="32"/>
      <c r="V458" s="32"/>
      <c r="W458" s="32"/>
      <c r="X458" s="32">
        <f t="shared" si="149"/>
        <v>5866.6439849999997</v>
      </c>
      <c r="Y458" s="32">
        <f t="shared" si="150"/>
        <v>42411.833834999998</v>
      </c>
      <c r="Z458" s="34"/>
      <c r="AA458" s="32">
        <f t="shared" si="151"/>
        <v>42411.833834999998</v>
      </c>
      <c r="AB458" s="39"/>
      <c r="AC458" s="40"/>
    </row>
    <row r="459" spans="1:29" s="25" customFormat="1" ht="18.600000000000001" customHeight="1">
      <c r="A459" s="28">
        <v>41</v>
      </c>
      <c r="B459" s="29" t="s">
        <v>318</v>
      </c>
      <c r="C459" s="30" t="s">
        <v>31</v>
      </c>
      <c r="D459" s="31">
        <v>7.5</v>
      </c>
      <c r="E459" s="32"/>
      <c r="F459" s="30">
        <v>17697</v>
      </c>
      <c r="G459" s="30">
        <v>3.53</v>
      </c>
      <c r="H459" s="33">
        <v>0.25</v>
      </c>
      <c r="I459" s="32">
        <f t="shared" si="147"/>
        <v>15617.602499999999</v>
      </c>
      <c r="J459" s="34">
        <v>2.34</v>
      </c>
      <c r="K459" s="32">
        <f>I459*J459</f>
        <v>36545.189849999995</v>
      </c>
      <c r="L459" s="32">
        <v>10</v>
      </c>
      <c r="M459" s="32">
        <f t="shared" si="148"/>
        <v>3654.5189849999997</v>
      </c>
      <c r="N459" s="32"/>
      <c r="O459" s="32"/>
      <c r="P459" s="35"/>
      <c r="Q459" s="32"/>
      <c r="R459" s="32"/>
      <c r="S459" s="32"/>
      <c r="T459" s="32"/>
      <c r="U459" s="32"/>
      <c r="V459" s="32"/>
      <c r="W459" s="32"/>
      <c r="X459" s="32">
        <f t="shared" si="149"/>
        <v>3654.5189849999997</v>
      </c>
      <c r="Y459" s="32">
        <f t="shared" si="150"/>
        <v>40199.708834999998</v>
      </c>
      <c r="Z459" s="34"/>
      <c r="AA459" s="32">
        <f t="shared" si="151"/>
        <v>40199.708834999998</v>
      </c>
      <c r="AB459" s="39"/>
      <c r="AC459" s="40"/>
    </row>
    <row r="460" spans="1:29" s="100" customFormat="1" ht="18.600000000000001" customHeight="1">
      <c r="A460" s="28"/>
      <c r="B460" s="41" t="s">
        <v>22</v>
      </c>
      <c r="C460" s="42"/>
      <c r="D460" s="27"/>
      <c r="E460" s="32"/>
      <c r="F460" s="42"/>
      <c r="G460" s="42"/>
      <c r="H460" s="51">
        <f>SUM(H419:H459)</f>
        <v>29.5</v>
      </c>
      <c r="I460" s="45">
        <f>SUM(I419:I459)</f>
        <v>2138416.9949999996</v>
      </c>
      <c r="J460" s="45"/>
      <c r="K460" s="45">
        <f>SUM(K419:K459)</f>
        <v>5003895.7682999969</v>
      </c>
      <c r="L460" s="45"/>
      <c r="M460" s="45">
        <f>SUM(M419:M459)</f>
        <v>500389.57683000003</v>
      </c>
      <c r="N460" s="45"/>
      <c r="O460" s="45">
        <f>SUM(O419:O459)</f>
        <v>4424.25</v>
      </c>
      <c r="P460" s="45"/>
      <c r="Q460" s="45">
        <f>SUM(Q419:Q459)</f>
        <v>152902.07999999999</v>
      </c>
      <c r="R460" s="45"/>
      <c r="S460" s="45">
        <f>SUM(S419:S459)</f>
        <v>88485</v>
      </c>
      <c r="T460" s="45"/>
      <c r="U460" s="45">
        <f>SUM(U419:U459)</f>
        <v>37163.699999999997</v>
      </c>
      <c r="V460" s="45"/>
      <c r="W460" s="45">
        <f>SUM(W419:W459)</f>
        <v>0</v>
      </c>
      <c r="X460" s="45">
        <f>SUM(X419:X459)</f>
        <v>783364.6068299996</v>
      </c>
      <c r="Y460" s="45">
        <f>SUM(Y419:Y459)</f>
        <v>5787260.3751299996</v>
      </c>
      <c r="Z460" s="44"/>
      <c r="AA460" s="45">
        <f>SUM(AA419:AA459)</f>
        <v>5787260.3751299996</v>
      </c>
      <c r="AB460" s="51">
        <f>SUM(AB419:AB459)</f>
        <v>26</v>
      </c>
      <c r="AC460" s="63">
        <f>SUM(AC419:AC459)</f>
        <v>4383559.2878999989</v>
      </c>
    </row>
    <row r="461" spans="1:29" s="25" customFormat="1" ht="18.600000000000001" customHeight="1">
      <c r="A461" s="287" t="s">
        <v>32</v>
      </c>
      <c r="B461" s="288"/>
      <c r="C461" s="288"/>
      <c r="D461" s="288"/>
      <c r="E461" s="288"/>
      <c r="F461" s="288"/>
      <c r="G461" s="288"/>
      <c r="H461" s="288"/>
      <c r="I461" s="288"/>
      <c r="J461" s="288"/>
      <c r="K461" s="288"/>
      <c r="L461" s="288"/>
      <c r="M461" s="288"/>
      <c r="N461" s="288"/>
      <c r="O461" s="288"/>
      <c r="P461" s="288"/>
      <c r="Q461" s="288"/>
      <c r="R461" s="288"/>
      <c r="S461" s="288"/>
      <c r="T461" s="288"/>
      <c r="U461" s="288"/>
      <c r="V461" s="288"/>
      <c r="W461" s="288"/>
      <c r="X461" s="288"/>
      <c r="Y461" s="288"/>
      <c r="Z461" s="288"/>
      <c r="AA461" s="288"/>
      <c r="AB461" s="288"/>
      <c r="AC461" s="289"/>
    </row>
    <row r="462" spans="1:29" s="100" customFormat="1" ht="18.600000000000001" customHeight="1">
      <c r="A462" s="28">
        <v>1</v>
      </c>
      <c r="B462" s="29" t="s">
        <v>409</v>
      </c>
      <c r="C462" s="30">
        <v>4</v>
      </c>
      <c r="D462" s="34"/>
      <c r="E462" s="32"/>
      <c r="F462" s="30">
        <v>17697</v>
      </c>
      <c r="G462" s="34">
        <v>2.9</v>
      </c>
      <c r="H462" s="38">
        <v>0.5</v>
      </c>
      <c r="I462" s="32">
        <f>F462*G462*H462</f>
        <v>25660.649999999998</v>
      </c>
      <c r="J462" s="34">
        <v>1.71</v>
      </c>
      <c r="K462" s="49">
        <f>I462*J462</f>
        <v>43879.711499999998</v>
      </c>
      <c r="L462" s="32">
        <v>10</v>
      </c>
      <c r="M462" s="32">
        <f>K462*L462/100</f>
        <v>4387.9711500000003</v>
      </c>
      <c r="N462" s="30"/>
      <c r="O462" s="32"/>
      <c r="P462" s="35">
        <v>190</v>
      </c>
      <c r="Q462" s="32">
        <f>F462*H462*P462/100</f>
        <v>16812.150000000001</v>
      </c>
      <c r="R462" s="35"/>
      <c r="S462" s="32"/>
      <c r="T462" s="32">
        <v>30</v>
      </c>
      <c r="U462" s="32">
        <f>F462*H462*T462/100</f>
        <v>2654.55</v>
      </c>
      <c r="V462" s="32"/>
      <c r="W462" s="32"/>
      <c r="X462" s="32">
        <f>M462+W462+O462+Q462+S462+U462</f>
        <v>23854.671150000002</v>
      </c>
      <c r="Y462" s="32">
        <f>K462+X462</f>
        <v>67734.38265</v>
      </c>
      <c r="Z462" s="34">
        <v>1.1499999999999999</v>
      </c>
      <c r="AA462" s="32">
        <f>Y462*Z462</f>
        <v>77894.540047499991</v>
      </c>
      <c r="AB462" s="39">
        <v>1</v>
      </c>
      <c r="AC462" s="40">
        <f>K462*AB462</f>
        <v>43879.711499999998</v>
      </c>
    </row>
    <row r="463" spans="1:29" s="64" customFormat="1" ht="18.600000000000001" customHeight="1">
      <c r="A463" s="28">
        <v>2</v>
      </c>
      <c r="B463" s="29" t="s">
        <v>87</v>
      </c>
      <c r="C463" s="30">
        <v>4</v>
      </c>
      <c r="D463" s="34"/>
      <c r="E463" s="32"/>
      <c r="F463" s="30">
        <v>17697</v>
      </c>
      <c r="G463" s="34">
        <v>2.9</v>
      </c>
      <c r="H463" s="38">
        <v>1</v>
      </c>
      <c r="I463" s="32">
        <f>F463*G463*H463</f>
        <v>51321.299999999996</v>
      </c>
      <c r="J463" s="34">
        <v>1.71</v>
      </c>
      <c r="K463" s="49">
        <f>I463*J463</f>
        <v>87759.422999999995</v>
      </c>
      <c r="L463" s="32">
        <v>10</v>
      </c>
      <c r="M463" s="32">
        <f>K463*L463/100</f>
        <v>8775.9423000000006</v>
      </c>
      <c r="N463" s="30"/>
      <c r="O463" s="32"/>
      <c r="P463" s="35">
        <v>30</v>
      </c>
      <c r="Q463" s="32">
        <f>F463*H463*P463/100</f>
        <v>5309.1</v>
      </c>
      <c r="R463" s="32"/>
      <c r="S463" s="32"/>
      <c r="T463" s="32">
        <v>30</v>
      </c>
      <c r="U463" s="32">
        <f>F463*H463*T463/100</f>
        <v>5309.1</v>
      </c>
      <c r="V463" s="32"/>
      <c r="W463" s="32"/>
      <c r="X463" s="32">
        <f>M463+W463+O463+Q463+S463+U463</f>
        <v>19394.1423</v>
      </c>
      <c r="Y463" s="32">
        <f>K463+X463</f>
        <v>107153.56529999999</v>
      </c>
      <c r="Z463" s="34">
        <v>1.1499999999999999</v>
      </c>
      <c r="AA463" s="32">
        <f>Y463*Z463</f>
        <v>123226.60009499997</v>
      </c>
      <c r="AB463" s="39">
        <v>1</v>
      </c>
      <c r="AC463" s="40">
        <f>K463*AB463</f>
        <v>87759.422999999995</v>
      </c>
    </row>
    <row r="464" spans="1:29" s="100" customFormat="1" ht="18.600000000000001" customHeight="1">
      <c r="A464" s="28"/>
      <c r="B464" s="41" t="s">
        <v>22</v>
      </c>
      <c r="C464" s="42"/>
      <c r="D464" s="27"/>
      <c r="E464" s="32"/>
      <c r="F464" s="42"/>
      <c r="G464" s="42"/>
      <c r="H464" s="48">
        <f>SUM(H462:H463)</f>
        <v>1.5</v>
      </c>
      <c r="I464" s="44">
        <f>SUM(I462:I463)</f>
        <v>76981.95</v>
      </c>
      <c r="J464" s="44"/>
      <c r="K464" s="44">
        <f>SUM(K462:K463)</f>
        <v>131639.13449999999</v>
      </c>
      <c r="L464" s="44"/>
      <c r="M464" s="44">
        <f>SUM(M462:M463)</f>
        <v>13163.91345</v>
      </c>
      <c r="N464" s="44"/>
      <c r="O464" s="44">
        <f>SUM(O462:O463)</f>
        <v>0</v>
      </c>
      <c r="P464" s="44"/>
      <c r="Q464" s="44">
        <f>SUM(Q462:Q463)</f>
        <v>22121.25</v>
      </c>
      <c r="R464" s="44"/>
      <c r="S464" s="44">
        <f>SUM(S462:S463)</f>
        <v>0</v>
      </c>
      <c r="T464" s="44"/>
      <c r="U464" s="44">
        <f>SUM(U462:U463)</f>
        <v>7963.6500000000005</v>
      </c>
      <c r="V464" s="44"/>
      <c r="W464" s="44">
        <f>SUM(W462:W463)</f>
        <v>0</v>
      </c>
      <c r="X464" s="44">
        <f>SUM(X462:X463)</f>
        <v>43248.813450000001</v>
      </c>
      <c r="Y464" s="44">
        <f>SUM(Y462:Y463)</f>
        <v>174887.94795</v>
      </c>
      <c r="Z464" s="44"/>
      <c r="AA464" s="44">
        <f>SUM(AA462:AA463)</f>
        <v>201121.14014249996</v>
      </c>
      <c r="AB464" s="51">
        <f>SUM(AB462:AB463)</f>
        <v>2</v>
      </c>
      <c r="AC464" s="44">
        <f>SUM(AC462:AC463)</f>
        <v>131639.13449999999</v>
      </c>
    </row>
    <row r="465" spans="1:29" s="205" customFormat="1" ht="18.600000000000001" customHeight="1">
      <c r="A465" s="28"/>
      <c r="B465" s="150" t="s">
        <v>319</v>
      </c>
      <c r="C465" s="42"/>
      <c r="D465" s="27"/>
      <c r="E465" s="32"/>
      <c r="F465" s="42"/>
      <c r="G465" s="42"/>
      <c r="H465" s="70">
        <f>H417+H460+H464</f>
        <v>64</v>
      </c>
      <c r="I465" s="73">
        <f>I417+I460+I464</f>
        <v>4947063.6224999996</v>
      </c>
      <c r="J465" s="91"/>
      <c r="K465" s="73">
        <f>K417+K460+K464</f>
        <v>14477828.099849999</v>
      </c>
      <c r="L465" s="91"/>
      <c r="M465" s="73">
        <f>M417+M460+M464</f>
        <v>1447782.8099850004</v>
      </c>
      <c r="N465" s="91"/>
      <c r="O465" s="73">
        <f>O417+O460+O464</f>
        <v>4424.25</v>
      </c>
      <c r="P465" s="91"/>
      <c r="Q465" s="73">
        <f>Q417+Q460+Q464</f>
        <v>299167.78499999997</v>
      </c>
      <c r="R465" s="91"/>
      <c r="S465" s="73">
        <f>S417+S460+S464</f>
        <v>261915.59999999998</v>
      </c>
      <c r="T465" s="91"/>
      <c r="U465" s="73">
        <f>U417+U460+U464</f>
        <v>73000.125</v>
      </c>
      <c r="V465" s="91"/>
      <c r="W465" s="73">
        <f>W417+W460+W464</f>
        <v>0</v>
      </c>
      <c r="X465" s="73">
        <f>X417+X460+X464</f>
        <v>2086290.5699849997</v>
      </c>
      <c r="Y465" s="73">
        <f>Y417+Y460+Y464</f>
        <v>16564118.669834999</v>
      </c>
      <c r="Z465" s="44"/>
      <c r="AA465" s="73">
        <f>AA417+AA460+AA464</f>
        <v>16890610.1361675</v>
      </c>
      <c r="AB465" s="48">
        <f>AB417+AB460</f>
        <v>45.75</v>
      </c>
      <c r="AC465" s="83">
        <f>AC417+AC460</f>
        <v>10051910.157600001</v>
      </c>
    </row>
    <row r="466" spans="1:29" s="64" customFormat="1" ht="18.600000000000001" customHeight="1">
      <c r="A466" s="308" t="s">
        <v>493</v>
      </c>
      <c r="B466" s="309"/>
      <c r="C466" s="309"/>
      <c r="D466" s="309"/>
      <c r="E466" s="309"/>
      <c r="F466" s="309"/>
      <c r="G466" s="309"/>
      <c r="H466" s="309"/>
      <c r="I466" s="309"/>
      <c r="J466" s="309"/>
      <c r="K466" s="309"/>
      <c r="L466" s="309"/>
      <c r="M466" s="309"/>
      <c r="N466" s="309"/>
      <c r="O466" s="309"/>
      <c r="P466" s="309"/>
      <c r="Q466" s="309"/>
      <c r="R466" s="309"/>
      <c r="S466" s="309"/>
      <c r="T466" s="309"/>
      <c r="U466" s="309"/>
      <c r="V466" s="309"/>
      <c r="W466" s="309"/>
      <c r="X466" s="309"/>
      <c r="Y466" s="309"/>
      <c r="Z466" s="309"/>
      <c r="AA466" s="309"/>
      <c r="AB466" s="309"/>
      <c r="AC466" s="310"/>
    </row>
    <row r="467" spans="1:29" s="64" customFormat="1" ht="18.600000000000001" customHeight="1">
      <c r="A467" s="287" t="s">
        <v>14</v>
      </c>
      <c r="B467" s="288"/>
      <c r="C467" s="288"/>
      <c r="D467" s="288"/>
      <c r="E467" s="288"/>
      <c r="F467" s="288"/>
      <c r="G467" s="288"/>
      <c r="H467" s="288"/>
      <c r="I467" s="288"/>
      <c r="J467" s="288"/>
      <c r="K467" s="288"/>
      <c r="L467" s="288"/>
      <c r="M467" s="288"/>
      <c r="N467" s="288"/>
      <c r="O467" s="288"/>
      <c r="P467" s="288"/>
      <c r="Q467" s="288"/>
      <c r="R467" s="288"/>
      <c r="S467" s="288"/>
      <c r="T467" s="288"/>
      <c r="U467" s="288"/>
      <c r="V467" s="288"/>
      <c r="W467" s="288"/>
      <c r="X467" s="288"/>
      <c r="Y467" s="288"/>
      <c r="Z467" s="288"/>
      <c r="AA467" s="288"/>
      <c r="AB467" s="288"/>
      <c r="AC467" s="289"/>
    </row>
    <row r="468" spans="1:29" s="64" customFormat="1" ht="18.600000000000001" customHeight="1">
      <c r="A468" s="28">
        <v>1</v>
      </c>
      <c r="B468" s="29" t="s">
        <v>492</v>
      </c>
      <c r="C468" s="30" t="s">
        <v>21</v>
      </c>
      <c r="D468" s="34" t="s">
        <v>20</v>
      </c>
      <c r="E468" s="32"/>
      <c r="F468" s="30">
        <v>17697</v>
      </c>
      <c r="G468" s="30">
        <v>4.7699999999999996</v>
      </c>
      <c r="H468" s="33">
        <v>0.25</v>
      </c>
      <c r="I468" s="32">
        <f>F468*G468*H468</f>
        <v>21103.672499999997</v>
      </c>
      <c r="J468" s="34">
        <v>3.42</v>
      </c>
      <c r="K468" s="32">
        <f>I468*J468</f>
        <v>72174.559949999995</v>
      </c>
      <c r="L468" s="32">
        <v>10</v>
      </c>
      <c r="M468" s="32">
        <f>K468*L468/100</f>
        <v>7217.4559950000003</v>
      </c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>
        <f>M468+W468+O468+Q468+S468+U468</f>
        <v>7217.4559950000003</v>
      </c>
      <c r="Y468" s="32">
        <f>K468+X468</f>
        <v>79392.015944999992</v>
      </c>
      <c r="Z468" s="30"/>
      <c r="AA468" s="32">
        <f>Y468</f>
        <v>79392.015944999992</v>
      </c>
      <c r="AB468" s="39"/>
      <c r="AC468" s="40"/>
    </row>
    <row r="469" spans="1:29" s="64" customFormat="1" ht="18.600000000000001" customHeight="1">
      <c r="A469" s="28">
        <v>2</v>
      </c>
      <c r="B469" s="29" t="s">
        <v>177</v>
      </c>
      <c r="C469" s="30" t="s">
        <v>21</v>
      </c>
      <c r="D469" s="31">
        <v>3.5</v>
      </c>
      <c r="E469" s="32"/>
      <c r="F469" s="30">
        <v>17697</v>
      </c>
      <c r="G469" s="34">
        <v>4.26</v>
      </c>
      <c r="H469" s="33">
        <v>0.25</v>
      </c>
      <c r="I469" s="32">
        <f t="shared" ref="I469:I492" si="161">F469*G469*H469</f>
        <v>18847.305</v>
      </c>
      <c r="J469" s="34">
        <v>3.42</v>
      </c>
      <c r="K469" s="32">
        <f t="shared" ref="K469:K492" si="162">I469*J469</f>
        <v>64457.783100000001</v>
      </c>
      <c r="L469" s="32">
        <v>11</v>
      </c>
      <c r="M469" s="32">
        <f t="shared" ref="M469:M492" si="163">K469*L469/100</f>
        <v>7090.3561410000002</v>
      </c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>
        <f t="shared" ref="Y469:Y492" si="164">K469+X469</f>
        <v>64457.783100000001</v>
      </c>
      <c r="Z469" s="30"/>
      <c r="AA469" s="32">
        <f t="shared" ref="AA469:AA492" si="165">Y469</f>
        <v>64457.783100000001</v>
      </c>
      <c r="AB469" s="39"/>
      <c r="AC469" s="40"/>
    </row>
    <row r="470" spans="1:29" s="64" customFormat="1" ht="18.600000000000001" customHeight="1">
      <c r="A470" s="28">
        <v>3</v>
      </c>
      <c r="B470" s="29" t="s">
        <v>177</v>
      </c>
      <c r="C470" s="30" t="s">
        <v>21</v>
      </c>
      <c r="D470" s="31" t="s">
        <v>20</v>
      </c>
      <c r="E470" s="32"/>
      <c r="F470" s="30">
        <v>17697</v>
      </c>
      <c r="G470" s="30">
        <v>4.7699999999999996</v>
      </c>
      <c r="H470" s="33">
        <v>0.25</v>
      </c>
      <c r="I470" s="32">
        <f t="shared" si="161"/>
        <v>21103.672499999997</v>
      </c>
      <c r="J470" s="34">
        <v>3.42</v>
      </c>
      <c r="K470" s="32">
        <f t="shared" si="162"/>
        <v>72174.559949999995</v>
      </c>
      <c r="L470" s="32">
        <v>12</v>
      </c>
      <c r="M470" s="32">
        <f t="shared" si="163"/>
        <v>8660.9471940000003</v>
      </c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>
        <f t="shared" si="164"/>
        <v>72174.559949999995</v>
      </c>
      <c r="Z470" s="30"/>
      <c r="AA470" s="32">
        <f t="shared" si="165"/>
        <v>72174.559949999995</v>
      </c>
      <c r="AB470" s="39"/>
      <c r="AC470" s="40"/>
    </row>
    <row r="471" spans="1:29" s="64" customFormat="1" ht="18.600000000000001" customHeight="1">
      <c r="A471" s="28">
        <v>4</v>
      </c>
      <c r="B471" s="29" t="s">
        <v>177</v>
      </c>
      <c r="C471" s="30" t="s">
        <v>139</v>
      </c>
      <c r="D471" s="31" t="s">
        <v>20</v>
      </c>
      <c r="E471" s="32" t="s">
        <v>46</v>
      </c>
      <c r="F471" s="30">
        <v>17697</v>
      </c>
      <c r="G471" s="30">
        <v>5.54</v>
      </c>
      <c r="H471" s="33">
        <v>0.25</v>
      </c>
      <c r="I471" s="32">
        <f t="shared" si="161"/>
        <v>24510.345000000001</v>
      </c>
      <c r="J471" s="34">
        <v>3.42</v>
      </c>
      <c r="K471" s="32">
        <f t="shared" si="162"/>
        <v>83825.3799</v>
      </c>
      <c r="L471" s="32">
        <v>13</v>
      </c>
      <c r="M471" s="32">
        <f t="shared" si="163"/>
        <v>10897.299387000001</v>
      </c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>
        <f t="shared" si="164"/>
        <v>83825.3799</v>
      </c>
      <c r="Z471" s="30"/>
      <c r="AA471" s="32">
        <f t="shared" si="165"/>
        <v>83825.3799</v>
      </c>
      <c r="AB471" s="39"/>
      <c r="AC471" s="40"/>
    </row>
    <row r="472" spans="1:29" s="64" customFormat="1" ht="18.600000000000001" customHeight="1">
      <c r="A472" s="28">
        <v>5</v>
      </c>
      <c r="B472" s="29" t="s">
        <v>177</v>
      </c>
      <c r="C472" s="30" t="s">
        <v>19</v>
      </c>
      <c r="D472" s="31" t="s">
        <v>20</v>
      </c>
      <c r="E472" s="32"/>
      <c r="F472" s="30">
        <v>17697</v>
      </c>
      <c r="G472" s="30">
        <v>4.7699999999999996</v>
      </c>
      <c r="H472" s="33">
        <v>0.25</v>
      </c>
      <c r="I472" s="32">
        <f t="shared" si="161"/>
        <v>21103.672499999997</v>
      </c>
      <c r="J472" s="34">
        <v>3.42</v>
      </c>
      <c r="K472" s="32">
        <f t="shared" si="162"/>
        <v>72174.559949999995</v>
      </c>
      <c r="L472" s="32">
        <v>14</v>
      </c>
      <c r="M472" s="32">
        <f t="shared" si="163"/>
        <v>10104.438392999999</v>
      </c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>
        <f t="shared" si="164"/>
        <v>72174.559949999995</v>
      </c>
      <c r="Z472" s="30"/>
      <c r="AA472" s="32">
        <f t="shared" si="165"/>
        <v>72174.559949999995</v>
      </c>
      <c r="AB472" s="39"/>
      <c r="AC472" s="40"/>
    </row>
    <row r="473" spans="1:29" s="64" customFormat="1" ht="18.600000000000001" customHeight="1">
      <c r="A473" s="28">
        <v>6</v>
      </c>
      <c r="B473" s="29" t="s">
        <v>177</v>
      </c>
      <c r="C473" s="30" t="s">
        <v>19</v>
      </c>
      <c r="D473" s="34" t="s">
        <v>20</v>
      </c>
      <c r="E473" s="32" t="s">
        <v>18</v>
      </c>
      <c r="F473" s="30">
        <v>17697</v>
      </c>
      <c r="G473" s="30">
        <v>5.99</v>
      </c>
      <c r="H473" s="33">
        <v>0.25</v>
      </c>
      <c r="I473" s="32">
        <f t="shared" si="161"/>
        <v>26501.2575</v>
      </c>
      <c r="J473" s="34">
        <v>3.42</v>
      </c>
      <c r="K473" s="32">
        <f t="shared" si="162"/>
        <v>90634.30064999999</v>
      </c>
      <c r="L473" s="32">
        <v>15</v>
      </c>
      <c r="M473" s="32">
        <f t="shared" si="163"/>
        <v>13595.145097499997</v>
      </c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>
        <f t="shared" si="164"/>
        <v>90634.30064999999</v>
      </c>
      <c r="Z473" s="30"/>
      <c r="AA473" s="32">
        <f t="shared" si="165"/>
        <v>90634.30064999999</v>
      </c>
      <c r="AB473" s="39"/>
      <c r="AC473" s="40"/>
    </row>
    <row r="474" spans="1:29" s="64" customFormat="1" ht="18.600000000000001" customHeight="1">
      <c r="A474" s="28">
        <v>7</v>
      </c>
      <c r="B474" s="29" t="s">
        <v>177</v>
      </c>
      <c r="C474" s="30" t="s">
        <v>65</v>
      </c>
      <c r="D474" s="31">
        <v>5.4</v>
      </c>
      <c r="E474" s="32" t="s">
        <v>28</v>
      </c>
      <c r="F474" s="30">
        <v>17697</v>
      </c>
      <c r="G474" s="34">
        <v>4.96</v>
      </c>
      <c r="H474" s="33">
        <v>0.25</v>
      </c>
      <c r="I474" s="32">
        <f t="shared" si="161"/>
        <v>21944.28</v>
      </c>
      <c r="J474" s="34">
        <v>3.42</v>
      </c>
      <c r="K474" s="32">
        <f t="shared" si="162"/>
        <v>75049.43759999999</v>
      </c>
      <c r="L474" s="32">
        <v>16</v>
      </c>
      <c r="M474" s="32">
        <f t="shared" si="163"/>
        <v>12007.910015999998</v>
      </c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>
        <f t="shared" si="164"/>
        <v>75049.43759999999</v>
      </c>
      <c r="Z474" s="30"/>
      <c r="AA474" s="32">
        <f t="shared" si="165"/>
        <v>75049.43759999999</v>
      </c>
      <c r="AB474" s="39"/>
      <c r="AC474" s="40"/>
    </row>
    <row r="475" spans="1:29" s="64" customFormat="1" ht="18.600000000000001" customHeight="1">
      <c r="A475" s="28">
        <v>8</v>
      </c>
      <c r="B475" s="29" t="s">
        <v>177</v>
      </c>
      <c r="C475" s="30" t="s">
        <v>21</v>
      </c>
      <c r="D475" s="31" t="s">
        <v>20</v>
      </c>
      <c r="E475" s="32"/>
      <c r="F475" s="30">
        <v>17697</v>
      </c>
      <c r="G475" s="30">
        <v>4.7699999999999996</v>
      </c>
      <c r="H475" s="33">
        <v>0.25</v>
      </c>
      <c r="I475" s="32">
        <f t="shared" si="161"/>
        <v>21103.672499999997</v>
      </c>
      <c r="J475" s="34">
        <v>3.42</v>
      </c>
      <c r="K475" s="32">
        <f t="shared" si="162"/>
        <v>72174.559949999995</v>
      </c>
      <c r="L475" s="32">
        <v>17</v>
      </c>
      <c r="M475" s="32">
        <f t="shared" si="163"/>
        <v>12269.675191499999</v>
      </c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>
        <f t="shared" si="164"/>
        <v>72174.559949999995</v>
      </c>
      <c r="Z475" s="30"/>
      <c r="AA475" s="32">
        <f t="shared" si="165"/>
        <v>72174.559949999995</v>
      </c>
      <c r="AB475" s="39"/>
      <c r="AC475" s="40"/>
    </row>
    <row r="476" spans="1:29" s="64" customFormat="1" ht="18.600000000000001" customHeight="1">
      <c r="A476" s="28">
        <v>9</v>
      </c>
      <c r="B476" s="29" t="s">
        <v>177</v>
      </c>
      <c r="C476" s="30" t="s">
        <v>21</v>
      </c>
      <c r="D476" s="31" t="s">
        <v>20</v>
      </c>
      <c r="E476" s="32"/>
      <c r="F476" s="30">
        <v>17697</v>
      </c>
      <c r="G476" s="30">
        <v>4.7699999999999996</v>
      </c>
      <c r="H476" s="33">
        <v>0.25</v>
      </c>
      <c r="I476" s="32">
        <f t="shared" si="161"/>
        <v>21103.672499999997</v>
      </c>
      <c r="J476" s="34">
        <v>3.42</v>
      </c>
      <c r="K476" s="32">
        <f t="shared" si="162"/>
        <v>72174.559949999995</v>
      </c>
      <c r="L476" s="32">
        <v>18</v>
      </c>
      <c r="M476" s="32">
        <f t="shared" si="163"/>
        <v>12991.420791</v>
      </c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>
        <f t="shared" si="164"/>
        <v>72174.559949999995</v>
      </c>
      <c r="Z476" s="30"/>
      <c r="AA476" s="32">
        <f t="shared" si="165"/>
        <v>72174.559949999995</v>
      </c>
      <c r="AB476" s="39"/>
      <c r="AC476" s="40"/>
    </row>
    <row r="477" spans="1:29" s="64" customFormat="1" ht="18.600000000000001" customHeight="1">
      <c r="A477" s="28">
        <v>10</v>
      </c>
      <c r="B477" s="29" t="s">
        <v>177</v>
      </c>
      <c r="C477" s="30" t="s">
        <v>139</v>
      </c>
      <c r="D477" s="31">
        <v>10.5</v>
      </c>
      <c r="E477" s="32" t="s">
        <v>46</v>
      </c>
      <c r="F477" s="30">
        <v>17697</v>
      </c>
      <c r="G477" s="34">
        <v>5.21</v>
      </c>
      <c r="H477" s="33">
        <v>0.25</v>
      </c>
      <c r="I477" s="32">
        <f t="shared" si="161"/>
        <v>23050.342499999999</v>
      </c>
      <c r="J477" s="34">
        <v>3.42</v>
      </c>
      <c r="K477" s="32">
        <f t="shared" si="162"/>
        <v>78832.17134999999</v>
      </c>
      <c r="L477" s="32">
        <v>19</v>
      </c>
      <c r="M477" s="32">
        <f t="shared" si="163"/>
        <v>14978.112556499997</v>
      </c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>
        <f t="shared" si="164"/>
        <v>78832.17134999999</v>
      </c>
      <c r="Z477" s="30"/>
      <c r="AA477" s="32">
        <f t="shared" si="165"/>
        <v>78832.17134999999</v>
      </c>
      <c r="AB477" s="39"/>
      <c r="AC477" s="40"/>
    </row>
    <row r="478" spans="1:29" s="64" customFormat="1" ht="18.600000000000001" customHeight="1">
      <c r="A478" s="28">
        <v>11</v>
      </c>
      <c r="B478" s="29" t="s">
        <v>177</v>
      </c>
      <c r="C478" s="30" t="s">
        <v>21</v>
      </c>
      <c r="D478" s="31">
        <v>0.5</v>
      </c>
      <c r="E478" s="32"/>
      <c r="F478" s="30">
        <v>17697</v>
      </c>
      <c r="G478" s="30">
        <v>4.13</v>
      </c>
      <c r="H478" s="33">
        <v>0.25</v>
      </c>
      <c r="I478" s="32">
        <f t="shared" si="161"/>
        <v>18272.1525</v>
      </c>
      <c r="J478" s="34">
        <v>3.42</v>
      </c>
      <c r="K478" s="32">
        <f t="shared" si="162"/>
        <v>62490.761549999996</v>
      </c>
      <c r="L478" s="32">
        <v>20</v>
      </c>
      <c r="M478" s="32">
        <f t="shared" si="163"/>
        <v>12498.152309999999</v>
      </c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>
        <f t="shared" si="164"/>
        <v>62490.761549999996</v>
      </c>
      <c r="Z478" s="30"/>
      <c r="AA478" s="32">
        <f t="shared" si="165"/>
        <v>62490.761549999996</v>
      </c>
      <c r="AB478" s="39"/>
      <c r="AC478" s="40"/>
    </row>
    <row r="479" spans="1:29" s="64" customFormat="1" ht="18.600000000000001" customHeight="1">
      <c r="A479" s="28">
        <v>12</v>
      </c>
      <c r="B479" s="29" t="s">
        <v>177</v>
      </c>
      <c r="C479" s="30" t="s">
        <v>65</v>
      </c>
      <c r="D479" s="31">
        <v>4.0999999999999996</v>
      </c>
      <c r="E479" s="32" t="s">
        <v>28</v>
      </c>
      <c r="F479" s="30">
        <v>17697</v>
      </c>
      <c r="G479" s="30">
        <v>4.8899999999999997</v>
      </c>
      <c r="H479" s="33">
        <v>0.25</v>
      </c>
      <c r="I479" s="32">
        <f t="shared" si="161"/>
        <v>21634.582499999997</v>
      </c>
      <c r="J479" s="34">
        <v>3.42</v>
      </c>
      <c r="K479" s="32">
        <f t="shared" si="162"/>
        <v>73990.27214999999</v>
      </c>
      <c r="L479" s="32">
        <v>21</v>
      </c>
      <c r="M479" s="32">
        <f t="shared" si="163"/>
        <v>15537.957151499999</v>
      </c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>
        <f t="shared" si="164"/>
        <v>73990.27214999999</v>
      </c>
      <c r="Z479" s="30"/>
      <c r="AA479" s="32">
        <f t="shared" si="165"/>
        <v>73990.27214999999</v>
      </c>
      <c r="AB479" s="39"/>
      <c r="AC479" s="40"/>
    </row>
    <row r="480" spans="1:29" s="64" customFormat="1" ht="18.600000000000001" customHeight="1">
      <c r="A480" s="28">
        <v>13</v>
      </c>
      <c r="B480" s="29" t="s">
        <v>63</v>
      </c>
      <c r="C480" s="30" t="s">
        <v>19</v>
      </c>
      <c r="D480" s="31" t="s">
        <v>20</v>
      </c>
      <c r="E480" s="32" t="s">
        <v>18</v>
      </c>
      <c r="F480" s="30">
        <v>17697</v>
      </c>
      <c r="G480" s="30">
        <v>5.99</v>
      </c>
      <c r="H480" s="33">
        <v>0.25</v>
      </c>
      <c r="I480" s="32">
        <f t="shared" si="161"/>
        <v>26501.2575</v>
      </c>
      <c r="J480" s="34">
        <v>3.42</v>
      </c>
      <c r="K480" s="32">
        <f t="shared" si="162"/>
        <v>90634.30064999999</v>
      </c>
      <c r="L480" s="32">
        <v>22</v>
      </c>
      <c r="M480" s="32">
        <f t="shared" si="163"/>
        <v>19939.546143</v>
      </c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>
        <f t="shared" si="164"/>
        <v>90634.30064999999</v>
      </c>
      <c r="Z480" s="30"/>
      <c r="AA480" s="32">
        <f t="shared" si="165"/>
        <v>90634.30064999999</v>
      </c>
      <c r="AB480" s="39"/>
      <c r="AC480" s="40"/>
    </row>
    <row r="481" spans="1:29" s="64" customFormat="1" ht="18.600000000000001" customHeight="1">
      <c r="A481" s="28">
        <v>14</v>
      </c>
      <c r="B481" s="29" t="s">
        <v>473</v>
      </c>
      <c r="C481" s="30" t="s">
        <v>21</v>
      </c>
      <c r="D481" s="31" t="s">
        <v>20</v>
      </c>
      <c r="E481" s="32"/>
      <c r="F481" s="30">
        <v>17697</v>
      </c>
      <c r="G481" s="30">
        <v>4.7699999999999996</v>
      </c>
      <c r="H481" s="33">
        <v>0.25</v>
      </c>
      <c r="I481" s="32">
        <f t="shared" si="161"/>
        <v>21103.672499999997</v>
      </c>
      <c r="J481" s="34">
        <v>3.42</v>
      </c>
      <c r="K481" s="32">
        <f t="shared" si="162"/>
        <v>72174.559949999995</v>
      </c>
      <c r="L481" s="32">
        <v>23</v>
      </c>
      <c r="M481" s="32">
        <f t="shared" si="163"/>
        <v>16600.148788499999</v>
      </c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>
        <f t="shared" si="164"/>
        <v>72174.559949999995</v>
      </c>
      <c r="Z481" s="30"/>
      <c r="AA481" s="32">
        <f t="shared" si="165"/>
        <v>72174.559949999995</v>
      </c>
      <c r="AB481" s="39"/>
      <c r="AC481" s="40"/>
    </row>
    <row r="482" spans="1:29" s="64" customFormat="1" ht="18.600000000000001" customHeight="1">
      <c r="A482" s="28">
        <v>15</v>
      </c>
      <c r="B482" s="29" t="s">
        <v>561</v>
      </c>
      <c r="C482" s="30" t="s">
        <v>21</v>
      </c>
      <c r="D482" s="34">
        <v>3.11</v>
      </c>
      <c r="E482" s="32"/>
      <c r="F482" s="30">
        <v>17697</v>
      </c>
      <c r="G482" s="30">
        <v>4.26</v>
      </c>
      <c r="H482" s="33">
        <v>0.25</v>
      </c>
      <c r="I482" s="32">
        <f t="shared" si="161"/>
        <v>18847.305</v>
      </c>
      <c r="J482" s="34">
        <v>3.42</v>
      </c>
      <c r="K482" s="32">
        <f t="shared" si="162"/>
        <v>64457.783100000001</v>
      </c>
      <c r="L482" s="32">
        <v>24</v>
      </c>
      <c r="M482" s="32">
        <f t="shared" si="163"/>
        <v>15469.867944</v>
      </c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>
        <f t="shared" si="164"/>
        <v>64457.783100000001</v>
      </c>
      <c r="Z482" s="30"/>
      <c r="AA482" s="32">
        <f t="shared" si="165"/>
        <v>64457.783100000001</v>
      </c>
      <c r="AB482" s="39"/>
      <c r="AC482" s="40"/>
    </row>
    <row r="483" spans="1:29" s="64" customFormat="1" ht="18.600000000000001" customHeight="1">
      <c r="A483" s="28">
        <v>16</v>
      </c>
      <c r="B483" s="29" t="s">
        <v>560</v>
      </c>
      <c r="C483" s="30" t="s">
        <v>139</v>
      </c>
      <c r="D483" s="31">
        <v>10.5</v>
      </c>
      <c r="E483" s="32" t="s">
        <v>46</v>
      </c>
      <c r="F483" s="30">
        <v>17697</v>
      </c>
      <c r="G483" s="34">
        <v>5.21</v>
      </c>
      <c r="H483" s="33">
        <v>0.25</v>
      </c>
      <c r="I483" s="32">
        <f>F483*G483*H483</f>
        <v>23050.342499999999</v>
      </c>
      <c r="J483" s="34">
        <v>3.42</v>
      </c>
      <c r="K483" s="32">
        <f>I483*J483</f>
        <v>78832.17134999999</v>
      </c>
      <c r="L483" s="32">
        <v>24</v>
      </c>
      <c r="M483" s="32">
        <f>K483*L483/100</f>
        <v>18919.721123999996</v>
      </c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>
        <f>K483+X483</f>
        <v>78832.17134999999</v>
      </c>
      <c r="Z483" s="30"/>
      <c r="AA483" s="32">
        <f>Y483</f>
        <v>78832.17134999999</v>
      </c>
      <c r="AB483" s="39"/>
      <c r="AC483" s="40"/>
    </row>
    <row r="484" spans="1:29" s="64" customFormat="1" ht="18.600000000000001" customHeight="1">
      <c r="A484" s="28">
        <v>17</v>
      </c>
      <c r="B484" s="29" t="s">
        <v>105</v>
      </c>
      <c r="C484" s="30" t="s">
        <v>21</v>
      </c>
      <c r="D484" s="31">
        <v>2.2999999999999998</v>
      </c>
      <c r="E484" s="32"/>
      <c r="F484" s="30">
        <v>17697</v>
      </c>
      <c r="G484" s="30">
        <v>4.21</v>
      </c>
      <c r="H484" s="33">
        <v>0.25</v>
      </c>
      <c r="I484" s="32">
        <f t="shared" si="161"/>
        <v>18626.092499999999</v>
      </c>
      <c r="J484" s="34">
        <v>3.42</v>
      </c>
      <c r="K484" s="32">
        <f t="shared" si="162"/>
        <v>63701.236349999992</v>
      </c>
      <c r="L484" s="32">
        <v>25</v>
      </c>
      <c r="M484" s="32">
        <f t="shared" si="163"/>
        <v>15925.309087499998</v>
      </c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>
        <f t="shared" si="164"/>
        <v>63701.236349999992</v>
      </c>
      <c r="Z484" s="30"/>
      <c r="AA484" s="32">
        <f t="shared" si="165"/>
        <v>63701.236349999992</v>
      </c>
      <c r="AB484" s="39"/>
      <c r="AC484" s="40"/>
    </row>
    <row r="485" spans="1:29" s="64" customFormat="1" ht="18.600000000000001" customHeight="1">
      <c r="A485" s="28">
        <v>18</v>
      </c>
      <c r="B485" s="29" t="s">
        <v>110</v>
      </c>
      <c r="C485" s="30" t="s">
        <v>21</v>
      </c>
      <c r="D485" s="31" t="s">
        <v>20</v>
      </c>
      <c r="E485" s="32"/>
      <c r="F485" s="30">
        <v>17697</v>
      </c>
      <c r="G485" s="30">
        <v>4.7699999999999996</v>
      </c>
      <c r="H485" s="33">
        <v>0.25</v>
      </c>
      <c r="I485" s="32">
        <f t="shared" si="161"/>
        <v>21103.672499999997</v>
      </c>
      <c r="J485" s="34">
        <v>3.42</v>
      </c>
      <c r="K485" s="32">
        <f t="shared" si="162"/>
        <v>72174.559949999995</v>
      </c>
      <c r="L485" s="32">
        <v>26</v>
      </c>
      <c r="M485" s="32">
        <f t="shared" si="163"/>
        <v>18765.385587000001</v>
      </c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>
        <f t="shared" si="164"/>
        <v>72174.559949999995</v>
      </c>
      <c r="Z485" s="30"/>
      <c r="AA485" s="32">
        <f t="shared" si="165"/>
        <v>72174.559949999995</v>
      </c>
      <c r="AB485" s="39"/>
      <c r="AC485" s="40"/>
    </row>
    <row r="486" spans="1:29" s="64" customFormat="1" ht="18.600000000000001" customHeight="1">
      <c r="A486" s="28">
        <v>19</v>
      </c>
      <c r="B486" s="29" t="s">
        <v>108</v>
      </c>
      <c r="C486" s="30" t="s">
        <v>21</v>
      </c>
      <c r="D486" s="30">
        <v>3.2</v>
      </c>
      <c r="E486" s="32"/>
      <c r="F486" s="30">
        <v>17697</v>
      </c>
      <c r="G486" s="30">
        <v>4.26</v>
      </c>
      <c r="H486" s="33">
        <v>0.25</v>
      </c>
      <c r="I486" s="32">
        <f t="shared" si="161"/>
        <v>18847.305</v>
      </c>
      <c r="J486" s="34">
        <v>3.42</v>
      </c>
      <c r="K486" s="32">
        <f t="shared" si="162"/>
        <v>64457.783100000001</v>
      </c>
      <c r="L486" s="32">
        <v>27</v>
      </c>
      <c r="M486" s="32">
        <f t="shared" si="163"/>
        <v>17403.601436999998</v>
      </c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>
        <f t="shared" si="164"/>
        <v>64457.783100000001</v>
      </c>
      <c r="Z486" s="30"/>
      <c r="AA486" s="32">
        <f t="shared" si="165"/>
        <v>64457.783100000001</v>
      </c>
      <c r="AB486" s="39"/>
      <c r="AC486" s="40"/>
    </row>
    <row r="487" spans="1:29" s="64" customFormat="1" ht="18.600000000000001" customHeight="1">
      <c r="A487" s="28">
        <v>20</v>
      </c>
      <c r="B487" s="29" t="s">
        <v>107</v>
      </c>
      <c r="C487" s="30" t="s">
        <v>21</v>
      </c>
      <c r="D487" s="31">
        <v>4.7</v>
      </c>
      <c r="E487" s="32"/>
      <c r="F487" s="30">
        <v>17697</v>
      </c>
      <c r="G487" s="30">
        <v>4.26</v>
      </c>
      <c r="H487" s="33">
        <v>0.25</v>
      </c>
      <c r="I487" s="32">
        <f t="shared" si="161"/>
        <v>18847.305</v>
      </c>
      <c r="J487" s="34">
        <v>3.42</v>
      </c>
      <c r="K487" s="32">
        <f t="shared" si="162"/>
        <v>64457.783100000001</v>
      </c>
      <c r="L487" s="32">
        <v>28</v>
      </c>
      <c r="M487" s="32">
        <f t="shared" si="163"/>
        <v>18048.179268</v>
      </c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>
        <f t="shared" si="164"/>
        <v>64457.783100000001</v>
      </c>
      <c r="Z487" s="30"/>
      <c r="AA487" s="32">
        <f t="shared" si="165"/>
        <v>64457.783100000001</v>
      </c>
      <c r="AB487" s="39"/>
      <c r="AC487" s="40"/>
    </row>
    <row r="488" spans="1:29" s="64" customFormat="1" ht="18.600000000000001" customHeight="1">
      <c r="A488" s="28">
        <v>21</v>
      </c>
      <c r="B488" s="29" t="s">
        <v>192</v>
      </c>
      <c r="C488" s="30" t="s">
        <v>21</v>
      </c>
      <c r="D488" s="31">
        <v>3.5</v>
      </c>
      <c r="E488" s="32"/>
      <c r="F488" s="30">
        <v>17697</v>
      </c>
      <c r="G488" s="30">
        <v>4.26</v>
      </c>
      <c r="H488" s="33">
        <v>0.25</v>
      </c>
      <c r="I488" s="32">
        <f t="shared" si="161"/>
        <v>18847.305</v>
      </c>
      <c r="J488" s="34">
        <v>3.42</v>
      </c>
      <c r="K488" s="32">
        <f t="shared" si="162"/>
        <v>64457.783100000001</v>
      </c>
      <c r="L488" s="32">
        <v>29</v>
      </c>
      <c r="M488" s="32">
        <f t="shared" si="163"/>
        <v>18692.757099000002</v>
      </c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>
        <f t="shared" si="164"/>
        <v>64457.783100000001</v>
      </c>
      <c r="Z488" s="30"/>
      <c r="AA488" s="32">
        <f t="shared" si="165"/>
        <v>64457.783100000001</v>
      </c>
      <c r="AB488" s="39"/>
      <c r="AC488" s="40"/>
    </row>
    <row r="489" spans="1:29" s="64" customFormat="1" ht="18.600000000000001" customHeight="1">
      <c r="A489" s="28">
        <v>22</v>
      </c>
      <c r="B489" s="29" t="s">
        <v>96</v>
      </c>
      <c r="C489" s="30" t="s">
        <v>21</v>
      </c>
      <c r="D489" s="31" t="s">
        <v>20</v>
      </c>
      <c r="E489" s="32"/>
      <c r="F489" s="30">
        <v>17697</v>
      </c>
      <c r="G489" s="30">
        <v>4.7699999999999996</v>
      </c>
      <c r="H489" s="33">
        <v>0.25</v>
      </c>
      <c r="I489" s="32">
        <f t="shared" si="161"/>
        <v>21103.672499999997</v>
      </c>
      <c r="J489" s="34">
        <v>3.42</v>
      </c>
      <c r="K489" s="32">
        <f t="shared" si="162"/>
        <v>72174.559949999995</v>
      </c>
      <c r="L489" s="32">
        <v>30</v>
      </c>
      <c r="M489" s="32">
        <f t="shared" si="163"/>
        <v>21652.367985000001</v>
      </c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>
        <f t="shared" si="164"/>
        <v>72174.559949999995</v>
      </c>
      <c r="Z489" s="30"/>
      <c r="AA489" s="32">
        <f t="shared" si="165"/>
        <v>72174.559949999995</v>
      </c>
      <c r="AB489" s="39"/>
      <c r="AC489" s="40"/>
    </row>
    <row r="490" spans="1:29" s="25" customFormat="1" ht="18.600000000000001" customHeight="1">
      <c r="A490" s="28">
        <v>23</v>
      </c>
      <c r="B490" s="29" t="s">
        <v>95</v>
      </c>
      <c r="C490" s="30" t="s">
        <v>21</v>
      </c>
      <c r="D490" s="34" t="s">
        <v>20</v>
      </c>
      <c r="E490" s="32"/>
      <c r="F490" s="30">
        <v>17697</v>
      </c>
      <c r="G490" s="30">
        <v>4.7699999999999996</v>
      </c>
      <c r="H490" s="33">
        <v>0.25</v>
      </c>
      <c r="I490" s="32">
        <f t="shared" si="161"/>
        <v>21103.672499999997</v>
      </c>
      <c r="J490" s="34">
        <v>3.42</v>
      </c>
      <c r="K490" s="32">
        <f t="shared" si="162"/>
        <v>72174.559949999995</v>
      </c>
      <c r="L490" s="32">
        <v>10</v>
      </c>
      <c r="M490" s="32">
        <f t="shared" si="163"/>
        <v>7217.4559950000003</v>
      </c>
      <c r="N490" s="32"/>
      <c r="O490" s="32"/>
      <c r="P490" s="35"/>
      <c r="Q490" s="32"/>
      <c r="R490" s="32"/>
      <c r="S490" s="32"/>
      <c r="T490" s="32"/>
      <c r="U490" s="32"/>
      <c r="V490" s="32"/>
      <c r="W490" s="32"/>
      <c r="X490" s="32"/>
      <c r="Y490" s="32">
        <f t="shared" si="164"/>
        <v>72174.559949999995</v>
      </c>
      <c r="Z490" s="34"/>
      <c r="AA490" s="32">
        <f t="shared" si="165"/>
        <v>72174.559949999995</v>
      </c>
      <c r="AB490" s="39"/>
      <c r="AC490" s="40"/>
    </row>
    <row r="491" spans="1:29" s="64" customFormat="1" ht="18.600000000000001" customHeight="1">
      <c r="A491" s="28">
        <v>24</v>
      </c>
      <c r="B491" s="29" t="s">
        <v>99</v>
      </c>
      <c r="C491" s="152" t="s">
        <v>21</v>
      </c>
      <c r="D491" s="134">
        <v>11.4</v>
      </c>
      <c r="E491" s="77"/>
      <c r="F491" s="30">
        <v>17697</v>
      </c>
      <c r="G491" s="34">
        <v>4.4000000000000004</v>
      </c>
      <c r="H491" s="33">
        <v>0.25</v>
      </c>
      <c r="I491" s="32">
        <f t="shared" si="161"/>
        <v>19466.7</v>
      </c>
      <c r="J491" s="34">
        <v>3.42</v>
      </c>
      <c r="K491" s="32">
        <f t="shared" si="162"/>
        <v>66576.114000000001</v>
      </c>
      <c r="L491" s="32">
        <v>31</v>
      </c>
      <c r="M491" s="32">
        <f t="shared" si="163"/>
        <v>20638.59534</v>
      </c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>
        <f t="shared" si="164"/>
        <v>66576.114000000001</v>
      </c>
      <c r="Z491" s="30"/>
      <c r="AA491" s="32">
        <f t="shared" si="165"/>
        <v>66576.114000000001</v>
      </c>
      <c r="AB491" s="39"/>
      <c r="AC491" s="40"/>
    </row>
    <row r="492" spans="1:29" s="64" customFormat="1" ht="18.600000000000001" customHeight="1">
      <c r="A492" s="28">
        <v>25</v>
      </c>
      <c r="B492" s="29" t="s">
        <v>97</v>
      </c>
      <c r="C492" s="30" t="s">
        <v>19</v>
      </c>
      <c r="D492" s="30" t="s">
        <v>20</v>
      </c>
      <c r="E492" s="32" t="s">
        <v>18</v>
      </c>
      <c r="F492" s="30">
        <v>17697</v>
      </c>
      <c r="G492" s="30">
        <v>5.99</v>
      </c>
      <c r="H492" s="33">
        <v>0.25</v>
      </c>
      <c r="I492" s="32">
        <f t="shared" si="161"/>
        <v>26501.2575</v>
      </c>
      <c r="J492" s="34">
        <v>3.42</v>
      </c>
      <c r="K492" s="32">
        <f t="shared" si="162"/>
        <v>90634.30064999999</v>
      </c>
      <c r="L492" s="32">
        <v>32</v>
      </c>
      <c r="M492" s="32">
        <f t="shared" si="163"/>
        <v>29002.976207999996</v>
      </c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>
        <f t="shared" si="164"/>
        <v>90634.30064999999</v>
      </c>
      <c r="Z492" s="30"/>
      <c r="AA492" s="32">
        <f t="shared" si="165"/>
        <v>90634.30064999999</v>
      </c>
      <c r="AB492" s="39"/>
      <c r="AC492" s="40"/>
    </row>
    <row r="493" spans="1:29" s="139" customFormat="1" ht="18.600000000000001" customHeight="1">
      <c r="A493" s="47"/>
      <c r="B493" s="41" t="s">
        <v>22</v>
      </c>
      <c r="C493" s="42"/>
      <c r="D493" s="27"/>
      <c r="E493" s="45"/>
      <c r="F493" s="42"/>
      <c r="G493" s="42"/>
      <c r="H493" s="43">
        <f>SUM(H468:H492)</f>
        <v>6.25</v>
      </c>
      <c r="I493" s="44">
        <f>SUM(I468:I492)</f>
        <v>534228.18749999988</v>
      </c>
      <c r="J493" s="44"/>
      <c r="K493" s="44">
        <f>SUM(K468:K492)</f>
        <v>1827060.4012499996</v>
      </c>
      <c r="L493" s="44"/>
      <c r="M493" s="44">
        <f>SUM(M468:M492)</f>
        <v>376124.78223000001</v>
      </c>
      <c r="N493" s="44"/>
      <c r="O493" s="44">
        <f>SUM(O468:O492)</f>
        <v>0</v>
      </c>
      <c r="P493" s="44"/>
      <c r="Q493" s="44">
        <f>SUM(Q468:Q492)</f>
        <v>0</v>
      </c>
      <c r="R493" s="44"/>
      <c r="S493" s="44">
        <f>SUM(S468:S492)</f>
        <v>0</v>
      </c>
      <c r="T493" s="44"/>
      <c r="U493" s="44">
        <f>SUM(U468:U492)</f>
        <v>0</v>
      </c>
      <c r="V493" s="44"/>
      <c r="W493" s="44">
        <f>SUM(W468:W492)</f>
        <v>0</v>
      </c>
      <c r="X493" s="44">
        <f>SUM(X468:X492)</f>
        <v>7217.4559950000003</v>
      </c>
      <c r="Y493" s="44">
        <f>SUM(Y468:Y492)</f>
        <v>1834277.8572449996</v>
      </c>
      <c r="Z493" s="44"/>
      <c r="AA493" s="44">
        <f>SUM(AA468:AA492)</f>
        <v>1834277.8572449996</v>
      </c>
      <c r="AB493" s="44">
        <f>SUM(AB468:AB492)</f>
        <v>0</v>
      </c>
      <c r="AC493" s="83">
        <f>SUM(AC468:AC492)</f>
        <v>0</v>
      </c>
    </row>
    <row r="494" spans="1:29" s="64" customFormat="1" ht="18.600000000000001" customHeight="1">
      <c r="A494" s="287" t="s">
        <v>23</v>
      </c>
      <c r="B494" s="288"/>
      <c r="C494" s="288"/>
      <c r="D494" s="288"/>
      <c r="E494" s="288"/>
      <c r="F494" s="288"/>
      <c r="G494" s="288"/>
      <c r="H494" s="288"/>
      <c r="I494" s="288"/>
      <c r="J494" s="288"/>
      <c r="K494" s="288"/>
      <c r="L494" s="288"/>
      <c r="M494" s="288"/>
      <c r="N494" s="288"/>
      <c r="O494" s="288"/>
      <c r="P494" s="288"/>
      <c r="Q494" s="288"/>
      <c r="R494" s="288"/>
      <c r="S494" s="288"/>
      <c r="T494" s="288"/>
      <c r="U494" s="288"/>
      <c r="V494" s="288"/>
      <c r="W494" s="288"/>
      <c r="X494" s="288"/>
      <c r="Y494" s="288"/>
      <c r="Z494" s="288"/>
      <c r="AA494" s="288"/>
      <c r="AB494" s="288"/>
      <c r="AC494" s="289"/>
    </row>
    <row r="495" spans="1:29" s="64" customFormat="1" ht="18.600000000000001" customHeight="1">
      <c r="A495" s="28">
        <v>1</v>
      </c>
      <c r="B495" s="29" t="s">
        <v>481</v>
      </c>
      <c r="C495" s="30" t="s">
        <v>30</v>
      </c>
      <c r="D495" s="34">
        <v>19.100000000000001</v>
      </c>
      <c r="E495" s="32" t="s">
        <v>18</v>
      </c>
      <c r="F495" s="30">
        <v>17697</v>
      </c>
      <c r="G495" s="34">
        <v>4.4000000000000004</v>
      </c>
      <c r="H495" s="33">
        <v>0.25</v>
      </c>
      <c r="I495" s="32">
        <f>F495*G495*H495</f>
        <v>19466.7</v>
      </c>
      <c r="J495" s="34">
        <v>2.34</v>
      </c>
      <c r="K495" s="49">
        <f>I495*J495</f>
        <v>45552.078000000001</v>
      </c>
      <c r="L495" s="32">
        <v>10</v>
      </c>
      <c r="M495" s="32">
        <f>K495*L495/100</f>
        <v>4555.2078000000001</v>
      </c>
      <c r="N495" s="32"/>
      <c r="O495" s="32"/>
      <c r="P495" s="32"/>
      <c r="Q495" s="32"/>
      <c r="R495" s="35"/>
      <c r="S495" s="32"/>
      <c r="T495" s="32"/>
      <c r="U495" s="32"/>
      <c r="V495" s="32"/>
      <c r="W495" s="32"/>
      <c r="X495" s="32">
        <f>M495+W495+O495+Q495+S495+U495</f>
        <v>4555.2078000000001</v>
      </c>
      <c r="Y495" s="32">
        <f>K495+X495</f>
        <v>50107.285799999998</v>
      </c>
      <c r="Z495" s="30"/>
      <c r="AA495" s="32">
        <f>Y495</f>
        <v>50107.285799999998</v>
      </c>
      <c r="AB495" s="39"/>
      <c r="AC495" s="40"/>
    </row>
    <row r="496" spans="1:29" s="64" customFormat="1" ht="18.600000000000001" customHeight="1">
      <c r="A496" s="28">
        <v>2</v>
      </c>
      <c r="B496" s="29" t="s">
        <v>246</v>
      </c>
      <c r="C496" s="30" t="s">
        <v>31</v>
      </c>
      <c r="D496" s="31">
        <v>3.5</v>
      </c>
      <c r="E496" s="32"/>
      <c r="F496" s="30">
        <v>17697</v>
      </c>
      <c r="G496" s="30">
        <v>3.45</v>
      </c>
      <c r="H496" s="33">
        <v>0.25</v>
      </c>
      <c r="I496" s="32">
        <f>F496*G496*H496</f>
        <v>15263.6625</v>
      </c>
      <c r="J496" s="34">
        <v>2.34</v>
      </c>
      <c r="K496" s="49">
        <f>I496*J496</f>
        <v>35716.970249999998</v>
      </c>
      <c r="L496" s="32">
        <v>10</v>
      </c>
      <c r="M496" s="32">
        <f>K496*L496/100</f>
        <v>3571.6970249999999</v>
      </c>
      <c r="N496" s="32"/>
      <c r="O496" s="32"/>
      <c r="P496" s="32"/>
      <c r="Q496" s="32"/>
      <c r="R496" s="35"/>
      <c r="S496" s="32"/>
      <c r="T496" s="32"/>
      <c r="U496" s="32"/>
      <c r="V496" s="32"/>
      <c r="W496" s="32"/>
      <c r="X496" s="32"/>
      <c r="Y496" s="32">
        <f>K496+X496</f>
        <v>35716.970249999998</v>
      </c>
      <c r="Z496" s="30"/>
      <c r="AA496" s="32">
        <f>Y496</f>
        <v>35716.970249999998</v>
      </c>
      <c r="AB496" s="39"/>
      <c r="AC496" s="40"/>
    </row>
    <row r="497" spans="1:29" s="139" customFormat="1" ht="18.600000000000001" customHeight="1">
      <c r="A497" s="47"/>
      <c r="B497" s="41" t="s">
        <v>22</v>
      </c>
      <c r="C497" s="42"/>
      <c r="D497" s="27"/>
      <c r="E497" s="45"/>
      <c r="F497" s="42"/>
      <c r="G497" s="42"/>
      <c r="H497" s="48">
        <f>SUM(H495:H496)</f>
        <v>0.5</v>
      </c>
      <c r="I497" s="44">
        <f>SUM(I495:I496)</f>
        <v>34730.362500000003</v>
      </c>
      <c r="J497" s="44"/>
      <c r="K497" s="44">
        <f>SUM(K495:K496)</f>
        <v>81269.048249999993</v>
      </c>
      <c r="L497" s="44"/>
      <c r="M497" s="44">
        <f>SUM(M495:M496)</f>
        <v>8126.9048249999996</v>
      </c>
      <c r="N497" s="44"/>
      <c r="O497" s="44">
        <f>SUM(O495:O496)</f>
        <v>0</v>
      </c>
      <c r="P497" s="44"/>
      <c r="Q497" s="44">
        <f>SUM(Q495:Q496)</f>
        <v>0</v>
      </c>
      <c r="R497" s="44"/>
      <c r="S497" s="44">
        <f>SUM(S495:S496)</f>
        <v>0</v>
      </c>
      <c r="T497" s="44"/>
      <c r="U497" s="44">
        <f>SUM(U495:U496)</f>
        <v>0</v>
      </c>
      <c r="V497" s="44"/>
      <c r="W497" s="44">
        <f>SUM(W495:W496)</f>
        <v>0</v>
      </c>
      <c r="X497" s="44">
        <f>SUM(X495:X496)</f>
        <v>4555.2078000000001</v>
      </c>
      <c r="Y497" s="44">
        <f>SUM(Y495:Y496)</f>
        <v>85824.256049999996</v>
      </c>
      <c r="Z497" s="44"/>
      <c r="AA497" s="44">
        <f>SUM(AA495:AA496)</f>
        <v>85824.256049999996</v>
      </c>
      <c r="AB497" s="44">
        <f>SUM(AB495:AB496)</f>
        <v>0</v>
      </c>
      <c r="AC497" s="83">
        <f>SUM(AC495:AC496)</f>
        <v>0</v>
      </c>
    </row>
    <row r="498" spans="1:29" s="64" customFormat="1" ht="18.600000000000001" customHeight="1">
      <c r="A498" s="287" t="s">
        <v>34</v>
      </c>
      <c r="B498" s="288"/>
      <c r="C498" s="288"/>
      <c r="D498" s="288"/>
      <c r="E498" s="288"/>
      <c r="F498" s="288"/>
      <c r="G498" s="288"/>
      <c r="H498" s="288"/>
      <c r="I498" s="288"/>
      <c r="J498" s="288"/>
      <c r="K498" s="288"/>
      <c r="L498" s="288"/>
      <c r="M498" s="288"/>
      <c r="N498" s="288"/>
      <c r="O498" s="288"/>
      <c r="P498" s="288"/>
      <c r="Q498" s="288"/>
      <c r="R498" s="288"/>
      <c r="S498" s="288"/>
      <c r="T498" s="288"/>
      <c r="U498" s="288"/>
      <c r="V498" s="288"/>
      <c r="W498" s="288"/>
      <c r="X498" s="288"/>
      <c r="Y498" s="288"/>
      <c r="Z498" s="288"/>
      <c r="AA498" s="288"/>
      <c r="AB498" s="288"/>
      <c r="AC498" s="289"/>
    </row>
    <row r="499" spans="1:29" s="64" customFormat="1" ht="18.600000000000001" customHeight="1">
      <c r="A499" s="69">
        <v>1</v>
      </c>
      <c r="B499" s="29" t="s">
        <v>45</v>
      </c>
      <c r="C499" s="30">
        <v>4</v>
      </c>
      <c r="D499" s="31"/>
      <c r="E499" s="32" t="s">
        <v>233</v>
      </c>
      <c r="F499" s="30">
        <v>17697</v>
      </c>
      <c r="G499" s="34">
        <v>2.9</v>
      </c>
      <c r="H499" s="33">
        <v>0.25</v>
      </c>
      <c r="I499" s="32">
        <f>F499*G499*H499</f>
        <v>12830.324999999999</v>
      </c>
      <c r="J499" s="34">
        <v>1.71</v>
      </c>
      <c r="K499" s="49">
        <f>I499*J499</f>
        <v>21939.855749999999</v>
      </c>
      <c r="L499" s="32">
        <v>10</v>
      </c>
      <c r="M499" s="32">
        <f>L499*K499/100</f>
        <v>2193.9855750000002</v>
      </c>
      <c r="N499" s="32"/>
      <c r="O499" s="32"/>
      <c r="P499" s="35"/>
      <c r="Q499" s="35"/>
      <c r="R499" s="32"/>
      <c r="S499" s="32"/>
      <c r="T499" s="32"/>
      <c r="U499" s="32"/>
      <c r="V499" s="77">
        <v>35</v>
      </c>
      <c r="W499" s="135">
        <f>H499*V499*F499/100</f>
        <v>1548.4875</v>
      </c>
      <c r="X499" s="32">
        <f>M499+W499+O499+Q499+S499+U499</f>
        <v>3742.4730749999999</v>
      </c>
      <c r="Y499" s="32">
        <f>K499+X499</f>
        <v>25682.328824999997</v>
      </c>
      <c r="Z499" s="30">
        <v>2.1</v>
      </c>
      <c r="AA499" s="32">
        <f>Y499</f>
        <v>25682.328824999997</v>
      </c>
      <c r="AB499" s="39"/>
      <c r="AC499" s="40"/>
    </row>
    <row r="500" spans="1:29" s="139" customFormat="1" ht="18.600000000000001" customHeight="1">
      <c r="A500" s="62"/>
      <c r="B500" s="41" t="s">
        <v>22</v>
      </c>
      <c r="C500" s="42"/>
      <c r="D500" s="51"/>
      <c r="E500" s="45"/>
      <c r="F500" s="42"/>
      <c r="G500" s="42"/>
      <c r="H500" s="43">
        <f>SUM(H499:H499)</f>
        <v>0.25</v>
      </c>
      <c r="I500" s="44">
        <f>SUM(I499:I499)</f>
        <v>12830.324999999999</v>
      </c>
      <c r="J500" s="44"/>
      <c r="K500" s="44">
        <f>SUM(K499:K499)</f>
        <v>21939.855749999999</v>
      </c>
      <c r="L500" s="44"/>
      <c r="M500" s="44">
        <f>SUM(M499:M499)</f>
        <v>2193.9855750000002</v>
      </c>
      <c r="N500" s="44"/>
      <c r="O500" s="44">
        <f>SUM(O499:O499)</f>
        <v>0</v>
      </c>
      <c r="P500" s="44"/>
      <c r="Q500" s="44">
        <f>SUM(Q499:Q499)</f>
        <v>0</v>
      </c>
      <c r="R500" s="44"/>
      <c r="S500" s="44">
        <f>SUM(S499:S499)</f>
        <v>0</v>
      </c>
      <c r="T500" s="44"/>
      <c r="U500" s="44">
        <f>SUM(U499:U499)</f>
        <v>0</v>
      </c>
      <c r="V500" s="44"/>
      <c r="W500" s="44">
        <f>SUM(W499:W499)</f>
        <v>1548.4875</v>
      </c>
      <c r="X500" s="44">
        <f>SUM(X499:X499)</f>
        <v>3742.4730749999999</v>
      </c>
      <c r="Y500" s="44">
        <f>SUM(Y499:Y499)</f>
        <v>25682.328824999997</v>
      </c>
      <c r="Z500" s="44"/>
      <c r="AA500" s="44">
        <f>SUM(AA499:AA499)</f>
        <v>25682.328824999997</v>
      </c>
      <c r="AB500" s="44">
        <f>SUM(AB499:AB499)</f>
        <v>0</v>
      </c>
      <c r="AC500" s="83">
        <f>SUM(AC499:AC499)</f>
        <v>0</v>
      </c>
    </row>
    <row r="501" spans="1:29" s="205" customFormat="1" ht="18.600000000000001" customHeight="1">
      <c r="A501" s="28"/>
      <c r="B501" s="150" t="s">
        <v>513</v>
      </c>
      <c r="C501" s="42"/>
      <c r="D501" s="27"/>
      <c r="E501" s="32"/>
      <c r="F501" s="42"/>
      <c r="G501" s="42"/>
      <c r="H501" s="70">
        <f>H493+H497+H500</f>
        <v>7</v>
      </c>
      <c r="I501" s="73">
        <f>I493+I497+I500</f>
        <v>581788.87499999988</v>
      </c>
      <c r="J501" s="91"/>
      <c r="K501" s="73">
        <f>K493+K497+K500</f>
        <v>1930269.3052499997</v>
      </c>
      <c r="L501" s="91"/>
      <c r="M501" s="73">
        <f>M493+M497+M500</f>
        <v>386445.67262999999</v>
      </c>
      <c r="N501" s="91"/>
      <c r="O501" s="73">
        <f>O493+O497+O500</f>
        <v>0</v>
      </c>
      <c r="P501" s="91"/>
      <c r="Q501" s="73">
        <f>Q493+Q497+Q500</f>
        <v>0</v>
      </c>
      <c r="R501" s="91"/>
      <c r="S501" s="73">
        <f>S493+S497+S500</f>
        <v>0</v>
      </c>
      <c r="T501" s="91"/>
      <c r="U501" s="73">
        <f>U493+U497+U500</f>
        <v>0</v>
      </c>
      <c r="V501" s="91"/>
      <c r="W501" s="73">
        <f>W493+W497+W500</f>
        <v>1548.4875</v>
      </c>
      <c r="X501" s="73">
        <f>X493+X497+X500</f>
        <v>15515.13687</v>
      </c>
      <c r="Y501" s="73">
        <f>Y493+Y497+Y500</f>
        <v>1945784.4421199996</v>
      </c>
      <c r="Z501" s="44"/>
      <c r="AA501" s="73">
        <f>AA493+AA497+AA500</f>
        <v>1945784.4421199996</v>
      </c>
      <c r="AB501" s="73">
        <f>AB493+AB497+AB500</f>
        <v>0</v>
      </c>
      <c r="AC501" s="82">
        <f>AC493+AC497+AC500</f>
        <v>0</v>
      </c>
    </row>
    <row r="502" spans="1:29" s="64" customFormat="1" ht="18.600000000000001" customHeight="1">
      <c r="A502" s="214"/>
      <c r="B502" s="354" t="s">
        <v>247</v>
      </c>
      <c r="C502" s="314"/>
      <c r="D502" s="314"/>
      <c r="E502" s="355"/>
      <c r="F502" s="355"/>
      <c r="G502" s="355"/>
      <c r="H502" s="355"/>
      <c r="I502" s="355"/>
      <c r="J502" s="355"/>
      <c r="K502" s="355"/>
      <c r="L502" s="355"/>
      <c r="M502" s="355"/>
      <c r="N502" s="355"/>
      <c r="O502" s="355"/>
      <c r="P502" s="355"/>
      <c r="Q502" s="355"/>
      <c r="R502" s="355"/>
      <c r="S502" s="355"/>
      <c r="T502" s="355"/>
      <c r="U502" s="355"/>
      <c r="V502" s="355"/>
      <c r="W502" s="355"/>
      <c r="X502" s="355"/>
      <c r="Y502" s="355"/>
      <c r="Z502" s="355"/>
      <c r="AA502" s="355"/>
      <c r="AB502" s="355"/>
      <c r="AC502" s="356"/>
    </row>
    <row r="503" spans="1:29" s="64" customFormat="1" ht="18.600000000000001" customHeight="1">
      <c r="A503" s="316" t="s">
        <v>23</v>
      </c>
      <c r="B503" s="317"/>
      <c r="C503" s="317"/>
      <c r="D503" s="317"/>
      <c r="E503" s="317"/>
      <c r="F503" s="317"/>
      <c r="G503" s="317"/>
      <c r="H503" s="317"/>
      <c r="I503" s="319"/>
      <c r="J503" s="317"/>
      <c r="K503" s="317"/>
      <c r="L503" s="317"/>
      <c r="M503" s="317"/>
      <c r="N503" s="317"/>
      <c r="O503" s="317"/>
      <c r="P503" s="317"/>
      <c r="Q503" s="319"/>
      <c r="R503" s="319"/>
      <c r="S503" s="319"/>
      <c r="T503" s="319"/>
      <c r="U503" s="319"/>
      <c r="V503" s="317"/>
      <c r="W503" s="319"/>
      <c r="X503" s="317"/>
      <c r="Y503" s="317"/>
      <c r="Z503" s="317"/>
      <c r="AA503" s="317"/>
      <c r="AB503" s="317"/>
      <c r="AC503" s="318"/>
    </row>
    <row r="504" spans="1:29" s="64" customFormat="1" ht="18.600000000000001" customHeight="1">
      <c r="A504" s="132">
        <v>1</v>
      </c>
      <c r="B504" s="133" t="s">
        <v>388</v>
      </c>
      <c r="C504" s="30" t="s">
        <v>37</v>
      </c>
      <c r="D504" s="31">
        <v>4.5</v>
      </c>
      <c r="E504" s="32"/>
      <c r="F504" s="30">
        <v>17697</v>
      </c>
      <c r="G504" s="30">
        <v>3.71</v>
      </c>
      <c r="H504" s="34">
        <v>0.25</v>
      </c>
      <c r="I504" s="32">
        <f t="shared" ref="I504:I509" si="166">F504*G504*H504</f>
        <v>16413.967499999999</v>
      </c>
      <c r="J504" s="34">
        <v>2.34</v>
      </c>
      <c r="K504" s="32">
        <f t="shared" ref="K504:K509" si="167">I504*J504</f>
        <v>38408.683949999991</v>
      </c>
      <c r="L504" s="32">
        <v>10</v>
      </c>
      <c r="M504" s="32">
        <f t="shared" ref="M504:M509" si="168">K504*L504/100</f>
        <v>3840.8683949999991</v>
      </c>
      <c r="N504" s="32">
        <v>25</v>
      </c>
      <c r="O504" s="32">
        <f>(F504*H504)*N504/100</f>
        <v>1106.0625</v>
      </c>
      <c r="P504" s="77"/>
      <c r="Q504" s="76"/>
      <c r="R504" s="135"/>
      <c r="S504" s="32"/>
      <c r="T504" s="32"/>
      <c r="U504" s="32"/>
      <c r="V504" s="157"/>
      <c r="W504" s="32"/>
      <c r="X504" s="32">
        <f t="shared" ref="X504:X509" si="169">M504+W504+O504+Q504+S504+U504</f>
        <v>4946.9308949999995</v>
      </c>
      <c r="Y504" s="32">
        <f t="shared" ref="Y504:Y509" si="170">K504+X504</f>
        <v>43355.614844999989</v>
      </c>
      <c r="Z504" s="34"/>
      <c r="AA504" s="32">
        <f t="shared" ref="AA504:AA509" si="171">Y504</f>
        <v>43355.614844999989</v>
      </c>
      <c r="AB504" s="31"/>
      <c r="AC504" s="40"/>
    </row>
    <row r="505" spans="1:29" s="64" customFormat="1" ht="18.600000000000001" customHeight="1">
      <c r="A505" s="132">
        <v>2</v>
      </c>
      <c r="B505" s="133" t="s">
        <v>248</v>
      </c>
      <c r="C505" s="30" t="s">
        <v>31</v>
      </c>
      <c r="D505" s="31">
        <v>4.5</v>
      </c>
      <c r="E505" s="32"/>
      <c r="F505" s="30">
        <v>17697</v>
      </c>
      <c r="G505" s="30">
        <v>3.45</v>
      </c>
      <c r="H505" s="33">
        <v>0.75</v>
      </c>
      <c r="I505" s="32">
        <f t="shared" si="166"/>
        <v>45790.987500000003</v>
      </c>
      <c r="J505" s="34">
        <v>2.34</v>
      </c>
      <c r="K505" s="32">
        <f t="shared" si="167"/>
        <v>107150.91075</v>
      </c>
      <c r="L505" s="32">
        <v>10</v>
      </c>
      <c r="M505" s="32">
        <f t="shared" si="168"/>
        <v>10715.091074999998</v>
      </c>
      <c r="N505" s="77"/>
      <c r="O505" s="77"/>
      <c r="P505" s="77"/>
      <c r="Q505" s="76"/>
      <c r="R505" s="135">
        <v>120</v>
      </c>
      <c r="S505" s="32">
        <f>F505*R505/100</f>
        <v>21236.400000000001</v>
      </c>
      <c r="T505" s="32">
        <v>30</v>
      </c>
      <c r="U505" s="32">
        <f>F505*H505*T505/100</f>
        <v>3981.8249999999998</v>
      </c>
      <c r="V505" s="157"/>
      <c r="W505" s="32"/>
      <c r="X505" s="32">
        <f t="shared" si="169"/>
        <v>35933.316074999995</v>
      </c>
      <c r="Y505" s="32">
        <f t="shared" si="170"/>
        <v>143084.22682499999</v>
      </c>
      <c r="Z505" s="34"/>
      <c r="AA505" s="32">
        <f t="shared" si="171"/>
        <v>143084.22682499999</v>
      </c>
      <c r="AB505" s="31">
        <v>1</v>
      </c>
      <c r="AC505" s="40">
        <f>F505*G505*J505</f>
        <v>142867.88099999999</v>
      </c>
    </row>
    <row r="506" spans="1:29" s="64" customFormat="1" ht="18.600000000000001" customHeight="1">
      <c r="A506" s="132">
        <v>3</v>
      </c>
      <c r="B506" s="133" t="s">
        <v>248</v>
      </c>
      <c r="C506" s="78" t="s">
        <v>31</v>
      </c>
      <c r="D506" s="30">
        <v>16.5</v>
      </c>
      <c r="E506" s="77"/>
      <c r="F506" s="78">
        <v>17697</v>
      </c>
      <c r="G506" s="78">
        <v>3.65</v>
      </c>
      <c r="H506" s="38">
        <v>1</v>
      </c>
      <c r="I506" s="32">
        <f t="shared" si="166"/>
        <v>64594.049999999996</v>
      </c>
      <c r="J506" s="34">
        <v>2.34</v>
      </c>
      <c r="K506" s="32">
        <f t="shared" si="167"/>
        <v>151150.07699999999</v>
      </c>
      <c r="L506" s="32">
        <v>10</v>
      </c>
      <c r="M506" s="32">
        <f t="shared" si="168"/>
        <v>15115.0077</v>
      </c>
      <c r="N506" s="77"/>
      <c r="O506" s="77"/>
      <c r="P506" s="77"/>
      <c r="Q506" s="76"/>
      <c r="R506" s="76">
        <v>120</v>
      </c>
      <c r="S506" s="32">
        <f>F506*R506/100</f>
        <v>21236.400000000001</v>
      </c>
      <c r="T506" s="32">
        <v>30</v>
      </c>
      <c r="U506" s="32">
        <f>F506*H506*T506/100</f>
        <v>5309.1</v>
      </c>
      <c r="V506" s="32"/>
      <c r="W506" s="32"/>
      <c r="X506" s="32">
        <f t="shared" si="169"/>
        <v>41660.507700000002</v>
      </c>
      <c r="Y506" s="32">
        <f t="shared" si="170"/>
        <v>192810.58470000001</v>
      </c>
      <c r="Z506" s="34"/>
      <c r="AA506" s="32">
        <f t="shared" si="171"/>
        <v>192810.58470000001</v>
      </c>
      <c r="AB506" s="31">
        <v>1</v>
      </c>
      <c r="AC506" s="40">
        <f>K506*AB506</f>
        <v>151150.07699999999</v>
      </c>
    </row>
    <row r="507" spans="1:29" s="64" customFormat="1" ht="18.600000000000001" customHeight="1">
      <c r="A507" s="132">
        <v>4</v>
      </c>
      <c r="B507" s="133" t="s">
        <v>248</v>
      </c>
      <c r="C507" s="78" t="s">
        <v>31</v>
      </c>
      <c r="D507" s="30">
        <v>5.5</v>
      </c>
      <c r="E507" s="77"/>
      <c r="F507" s="78">
        <v>17697</v>
      </c>
      <c r="G507" s="78">
        <v>3.49</v>
      </c>
      <c r="H507" s="38">
        <v>1</v>
      </c>
      <c r="I507" s="32">
        <f t="shared" si="166"/>
        <v>61762.530000000006</v>
      </c>
      <c r="J507" s="34">
        <v>2.34</v>
      </c>
      <c r="K507" s="32">
        <f t="shared" si="167"/>
        <v>144524.32020000002</v>
      </c>
      <c r="L507" s="32">
        <v>10</v>
      </c>
      <c r="M507" s="32">
        <f t="shared" si="168"/>
        <v>14452.43202</v>
      </c>
      <c r="N507" s="77"/>
      <c r="O507" s="77"/>
      <c r="P507" s="77"/>
      <c r="Q507" s="76"/>
      <c r="R507" s="76">
        <v>120</v>
      </c>
      <c r="S507" s="32">
        <f>F507*R507/100</f>
        <v>21236.400000000001</v>
      </c>
      <c r="T507" s="32">
        <v>30</v>
      </c>
      <c r="U507" s="32">
        <f>F507*H507*T507/100</f>
        <v>5309.1</v>
      </c>
      <c r="V507" s="32"/>
      <c r="W507" s="32"/>
      <c r="X507" s="32">
        <f t="shared" si="169"/>
        <v>40997.93202</v>
      </c>
      <c r="Y507" s="32">
        <f t="shared" si="170"/>
        <v>185522.25222000002</v>
      </c>
      <c r="Z507" s="34"/>
      <c r="AA507" s="32">
        <f t="shared" si="171"/>
        <v>185522.25222000002</v>
      </c>
      <c r="AB507" s="31">
        <v>1</v>
      </c>
      <c r="AC507" s="40">
        <f>K507*AB507</f>
        <v>144524.32020000002</v>
      </c>
    </row>
    <row r="508" spans="1:29" s="64" customFormat="1" ht="18.600000000000001" customHeight="1">
      <c r="A508" s="132">
        <v>5</v>
      </c>
      <c r="B508" s="133" t="s">
        <v>248</v>
      </c>
      <c r="C508" s="78" t="s">
        <v>30</v>
      </c>
      <c r="D508" s="30">
        <v>23.2</v>
      </c>
      <c r="E508" s="77" t="s">
        <v>18</v>
      </c>
      <c r="F508" s="78">
        <v>17697</v>
      </c>
      <c r="G508" s="78">
        <v>4.46</v>
      </c>
      <c r="H508" s="38">
        <v>1</v>
      </c>
      <c r="I508" s="32">
        <f t="shared" si="166"/>
        <v>78928.62</v>
      </c>
      <c r="J508" s="34">
        <v>2.34</v>
      </c>
      <c r="K508" s="32">
        <f t="shared" si="167"/>
        <v>184692.97079999998</v>
      </c>
      <c r="L508" s="32">
        <v>10</v>
      </c>
      <c r="M508" s="32">
        <f t="shared" si="168"/>
        <v>18469.29708</v>
      </c>
      <c r="N508" s="77"/>
      <c r="O508" s="77"/>
      <c r="P508" s="77"/>
      <c r="Q508" s="76"/>
      <c r="R508" s="76">
        <v>120</v>
      </c>
      <c r="S508" s="32">
        <f>F508*R508/100</f>
        <v>21236.400000000001</v>
      </c>
      <c r="T508" s="32">
        <v>30</v>
      </c>
      <c r="U508" s="32">
        <f>F508*H508*T508/100</f>
        <v>5309.1</v>
      </c>
      <c r="V508" s="32"/>
      <c r="W508" s="32"/>
      <c r="X508" s="32">
        <f t="shared" si="169"/>
        <v>45014.797079999997</v>
      </c>
      <c r="Y508" s="32">
        <f t="shared" si="170"/>
        <v>229707.76787999997</v>
      </c>
      <c r="Z508" s="34"/>
      <c r="AA508" s="32">
        <f t="shared" si="171"/>
        <v>229707.76787999997</v>
      </c>
      <c r="AB508" s="31">
        <v>1</v>
      </c>
      <c r="AC508" s="40">
        <f>K508*AB508</f>
        <v>184692.97079999998</v>
      </c>
    </row>
    <row r="509" spans="1:29" s="64" customFormat="1" ht="18.600000000000001" customHeight="1">
      <c r="A509" s="132">
        <v>6</v>
      </c>
      <c r="B509" s="133" t="s">
        <v>248</v>
      </c>
      <c r="C509" s="78" t="s">
        <v>31</v>
      </c>
      <c r="D509" s="30">
        <v>0.4</v>
      </c>
      <c r="E509" s="77"/>
      <c r="F509" s="78">
        <v>17697</v>
      </c>
      <c r="G509" s="78">
        <v>3.32</v>
      </c>
      <c r="H509" s="38">
        <v>1</v>
      </c>
      <c r="I509" s="32">
        <f t="shared" si="166"/>
        <v>58754.039999999994</v>
      </c>
      <c r="J509" s="34">
        <v>2.34</v>
      </c>
      <c r="K509" s="32">
        <f t="shared" si="167"/>
        <v>137484.45359999998</v>
      </c>
      <c r="L509" s="32">
        <v>10</v>
      </c>
      <c r="M509" s="32">
        <f t="shared" si="168"/>
        <v>13748.445359999998</v>
      </c>
      <c r="N509" s="77"/>
      <c r="O509" s="77"/>
      <c r="P509" s="77"/>
      <c r="Q509" s="76"/>
      <c r="R509" s="76">
        <v>120</v>
      </c>
      <c r="S509" s="32">
        <f>F509*R509/100</f>
        <v>21236.400000000001</v>
      </c>
      <c r="T509" s="32">
        <v>30</v>
      </c>
      <c r="U509" s="32">
        <f>F509*H509*T509/100</f>
        <v>5309.1</v>
      </c>
      <c r="V509" s="32"/>
      <c r="W509" s="32"/>
      <c r="X509" s="32">
        <f t="shared" si="169"/>
        <v>40293.945359999998</v>
      </c>
      <c r="Y509" s="32">
        <f t="shared" si="170"/>
        <v>177778.39895999996</v>
      </c>
      <c r="Z509" s="34"/>
      <c r="AA509" s="32">
        <f t="shared" si="171"/>
        <v>177778.39895999996</v>
      </c>
      <c r="AB509" s="31">
        <v>1</v>
      </c>
      <c r="AC509" s="40">
        <f>K509*AB509</f>
        <v>137484.45359999998</v>
      </c>
    </row>
    <row r="510" spans="1:29" s="139" customFormat="1" ht="18.600000000000001" customHeight="1">
      <c r="A510" s="215"/>
      <c r="B510" s="41" t="s">
        <v>22</v>
      </c>
      <c r="C510" s="159"/>
      <c r="D510" s="160"/>
      <c r="E510" s="77"/>
      <c r="F510" s="159"/>
      <c r="G510" s="159"/>
      <c r="H510" s="161">
        <f>SUM(H504:H509)</f>
        <v>5</v>
      </c>
      <c r="I510" s="44">
        <f>SUM(I504:I509)</f>
        <v>326244.19500000001</v>
      </c>
      <c r="J510" s="164"/>
      <c r="K510" s="44">
        <f>SUM(K504:K509)</f>
        <v>763411.41629999992</v>
      </c>
      <c r="L510" s="164"/>
      <c r="M510" s="44">
        <f>SUM(M504:M509)</f>
        <v>76341.141629999998</v>
      </c>
      <c r="N510" s="164"/>
      <c r="O510" s="44">
        <f>SUM(O504:O509)</f>
        <v>1106.0625</v>
      </c>
      <c r="P510" s="164"/>
      <c r="Q510" s="44">
        <f>SUM(Q504:Q509)</f>
        <v>0</v>
      </c>
      <c r="R510" s="164"/>
      <c r="S510" s="44">
        <f>SUM(S504:S509)</f>
        <v>106182</v>
      </c>
      <c r="T510" s="164"/>
      <c r="U510" s="44">
        <f>SUM(U504:U509)</f>
        <v>25218.224999999999</v>
      </c>
      <c r="V510" s="164"/>
      <c r="W510" s="44">
        <f>SUM(W504:W509)</f>
        <v>0</v>
      </c>
      <c r="X510" s="44">
        <f>SUM(X504:X509)</f>
        <v>208847.42913</v>
      </c>
      <c r="Y510" s="44">
        <f>SUM(Y504:Y509)</f>
        <v>972258.84542999999</v>
      </c>
      <c r="Z510" s="151"/>
      <c r="AA510" s="44">
        <f>SUM(AA504:AA509)</f>
        <v>972258.84542999999</v>
      </c>
      <c r="AB510" s="51">
        <f>SUM(AB504:AB509)</f>
        <v>5</v>
      </c>
      <c r="AC510" s="83">
        <f>SUM(AC504:AC509)</f>
        <v>760719.70259999996</v>
      </c>
    </row>
    <row r="511" spans="1:29" s="64" customFormat="1" ht="18.600000000000001" customHeight="1">
      <c r="A511" s="316" t="s">
        <v>141</v>
      </c>
      <c r="B511" s="317"/>
      <c r="C511" s="317"/>
      <c r="D511" s="317"/>
      <c r="E511" s="317"/>
      <c r="F511" s="317"/>
      <c r="G511" s="317"/>
      <c r="H511" s="317"/>
      <c r="I511" s="319"/>
      <c r="J511" s="317"/>
      <c r="K511" s="317"/>
      <c r="L511" s="317"/>
      <c r="M511" s="317"/>
      <c r="N511" s="317"/>
      <c r="O511" s="317"/>
      <c r="P511" s="317"/>
      <c r="Q511" s="317"/>
      <c r="R511" s="317"/>
      <c r="S511" s="317"/>
      <c r="T511" s="317"/>
      <c r="U511" s="317"/>
      <c r="V511" s="317"/>
      <c r="W511" s="317"/>
      <c r="X511" s="317"/>
      <c r="Y511" s="317"/>
      <c r="Z511" s="317"/>
      <c r="AA511" s="317"/>
      <c r="AB511" s="317"/>
      <c r="AC511" s="318"/>
    </row>
    <row r="512" spans="1:29" s="64" customFormat="1" ht="18.600000000000001" customHeight="1">
      <c r="A512" s="132">
        <v>1</v>
      </c>
      <c r="B512" s="133" t="s">
        <v>249</v>
      </c>
      <c r="C512" s="78">
        <v>4</v>
      </c>
      <c r="D512" s="134"/>
      <c r="E512" s="77"/>
      <c r="F512" s="78">
        <v>17697</v>
      </c>
      <c r="G512" s="34">
        <v>2.9</v>
      </c>
      <c r="H512" s="130">
        <v>1</v>
      </c>
      <c r="I512" s="32">
        <f>F512*G512*H512</f>
        <v>51321.299999999996</v>
      </c>
      <c r="J512" s="34">
        <v>1.71</v>
      </c>
      <c r="K512" s="49">
        <f>I512*J512</f>
        <v>87759.422999999995</v>
      </c>
      <c r="L512" s="32">
        <v>10</v>
      </c>
      <c r="M512" s="32">
        <f>K512*L512/100</f>
        <v>8775.9423000000006</v>
      </c>
      <c r="N512" s="77"/>
      <c r="O512" s="77"/>
      <c r="P512" s="77"/>
      <c r="Q512" s="76"/>
      <c r="R512" s="76">
        <v>200</v>
      </c>
      <c r="S512" s="32">
        <f>F512*R512/100</f>
        <v>35394</v>
      </c>
      <c r="T512" s="32">
        <v>30</v>
      </c>
      <c r="U512" s="32">
        <f>F512*H512*T512/100</f>
        <v>5309.1</v>
      </c>
      <c r="V512" s="77"/>
      <c r="W512" s="135"/>
      <c r="X512" s="32">
        <f>M512+W512+O512+Q512+S512+U512</f>
        <v>49479.042300000001</v>
      </c>
      <c r="Y512" s="32">
        <f>K512+X512</f>
        <v>137238.46529999998</v>
      </c>
      <c r="Z512" s="34">
        <v>1.24</v>
      </c>
      <c r="AA512" s="32">
        <f>Y512*Z512</f>
        <v>170175.69697199998</v>
      </c>
      <c r="AB512" s="31">
        <v>1</v>
      </c>
      <c r="AC512" s="40">
        <f>K512*AB512</f>
        <v>87759.422999999995</v>
      </c>
    </row>
    <row r="513" spans="1:29" s="64" customFormat="1" ht="18.600000000000001" customHeight="1">
      <c r="A513" s="132">
        <v>2</v>
      </c>
      <c r="B513" s="133" t="s">
        <v>249</v>
      </c>
      <c r="C513" s="78">
        <v>4</v>
      </c>
      <c r="D513" s="134"/>
      <c r="E513" s="77" t="s">
        <v>233</v>
      </c>
      <c r="F513" s="78">
        <v>17697</v>
      </c>
      <c r="G513" s="34">
        <v>2.9</v>
      </c>
      <c r="H513" s="130">
        <v>1</v>
      </c>
      <c r="I513" s="32">
        <f>F513*G513*H513</f>
        <v>51321.299999999996</v>
      </c>
      <c r="J513" s="34">
        <v>1.71</v>
      </c>
      <c r="K513" s="49">
        <f>I513*J513</f>
        <v>87759.422999999995</v>
      </c>
      <c r="L513" s="32">
        <v>10</v>
      </c>
      <c r="M513" s="32">
        <f>K513*L513/100</f>
        <v>8775.9423000000006</v>
      </c>
      <c r="N513" s="77"/>
      <c r="O513" s="77"/>
      <c r="P513" s="77"/>
      <c r="Q513" s="76"/>
      <c r="R513" s="76">
        <v>200</v>
      </c>
      <c r="S513" s="32">
        <f>F513*R513/100</f>
        <v>35394</v>
      </c>
      <c r="T513" s="32">
        <v>30</v>
      </c>
      <c r="U513" s="32">
        <f>F513*H513*T513/100</f>
        <v>5309.1</v>
      </c>
      <c r="V513" s="77">
        <v>35</v>
      </c>
      <c r="W513" s="135">
        <f>V513*F513/100</f>
        <v>6193.95</v>
      </c>
      <c r="X513" s="32">
        <f>M513+W513+O513+Q513+S513+U513</f>
        <v>55672.992299999998</v>
      </c>
      <c r="Y513" s="32">
        <f>K513+X513</f>
        <v>143432.41529999999</v>
      </c>
      <c r="Z513" s="34">
        <v>1.24</v>
      </c>
      <c r="AA513" s="32">
        <f>Y513*Z513</f>
        <v>177856.194972</v>
      </c>
      <c r="AB513" s="31">
        <v>1</v>
      </c>
      <c r="AC513" s="40">
        <f>K513*AB513</f>
        <v>87759.422999999995</v>
      </c>
    </row>
    <row r="514" spans="1:29" s="64" customFormat="1" ht="18.600000000000001" customHeight="1">
      <c r="A514" s="132">
        <v>3</v>
      </c>
      <c r="B514" s="133" t="s">
        <v>249</v>
      </c>
      <c r="C514" s="127">
        <v>4</v>
      </c>
      <c r="D514" s="136"/>
      <c r="E514" s="129" t="s">
        <v>232</v>
      </c>
      <c r="F514" s="78">
        <v>17697</v>
      </c>
      <c r="G514" s="34">
        <v>2.9</v>
      </c>
      <c r="H514" s="130">
        <v>1</v>
      </c>
      <c r="I514" s="32">
        <f>F514*G514*H514</f>
        <v>51321.299999999996</v>
      </c>
      <c r="J514" s="34">
        <v>1.71</v>
      </c>
      <c r="K514" s="49">
        <f>I514*J514</f>
        <v>87759.422999999995</v>
      </c>
      <c r="L514" s="32">
        <v>10</v>
      </c>
      <c r="M514" s="32">
        <f>K514*L514/100</f>
        <v>8775.9423000000006</v>
      </c>
      <c r="N514" s="77"/>
      <c r="O514" s="77"/>
      <c r="P514" s="77"/>
      <c r="Q514" s="76"/>
      <c r="R514" s="76">
        <v>200</v>
      </c>
      <c r="S514" s="32">
        <f>F514*R514/100</f>
        <v>35394</v>
      </c>
      <c r="T514" s="32">
        <v>30</v>
      </c>
      <c r="U514" s="32">
        <f>F514*H514*T514/100</f>
        <v>5309.1</v>
      </c>
      <c r="V514" s="77">
        <v>20</v>
      </c>
      <c r="W514" s="135">
        <f>V514*F514/100</f>
        <v>3539.4</v>
      </c>
      <c r="X514" s="32">
        <f>M514+W514+O514+Q514+S514+U514</f>
        <v>53018.442300000002</v>
      </c>
      <c r="Y514" s="32">
        <f>K514+X514</f>
        <v>140777.8653</v>
      </c>
      <c r="Z514" s="34">
        <v>1.24</v>
      </c>
      <c r="AA514" s="32">
        <f>Y514*Z514</f>
        <v>174564.552972</v>
      </c>
      <c r="AB514" s="31">
        <v>1</v>
      </c>
      <c r="AC514" s="40">
        <f>K514*AB514</f>
        <v>87759.422999999995</v>
      </c>
    </row>
    <row r="515" spans="1:29" s="64" customFormat="1" ht="18.600000000000001" customHeight="1">
      <c r="A515" s="132">
        <v>4</v>
      </c>
      <c r="B515" s="133" t="s">
        <v>249</v>
      </c>
      <c r="C515" s="127">
        <v>4</v>
      </c>
      <c r="D515" s="136"/>
      <c r="E515" s="129"/>
      <c r="F515" s="127">
        <v>17697</v>
      </c>
      <c r="G515" s="34">
        <v>2.9</v>
      </c>
      <c r="H515" s="137">
        <v>1</v>
      </c>
      <c r="I515" s="32">
        <f>F515*G515*H515</f>
        <v>51321.299999999996</v>
      </c>
      <c r="J515" s="34">
        <v>1.71</v>
      </c>
      <c r="K515" s="49">
        <f>I515*J515</f>
        <v>87759.422999999995</v>
      </c>
      <c r="L515" s="138">
        <v>10</v>
      </c>
      <c r="M515" s="32">
        <f>K515*L515/100</f>
        <v>8775.9423000000006</v>
      </c>
      <c r="N515" s="129"/>
      <c r="O515" s="129"/>
      <c r="P515" s="129"/>
      <c r="Q515" s="76"/>
      <c r="R515" s="76">
        <v>200</v>
      </c>
      <c r="S515" s="32">
        <f>F515*R515/100</f>
        <v>35394</v>
      </c>
      <c r="T515" s="32">
        <v>30</v>
      </c>
      <c r="U515" s="32">
        <f>F515*H515*T515/100</f>
        <v>5309.1</v>
      </c>
      <c r="V515" s="129"/>
      <c r="W515" s="135"/>
      <c r="X515" s="32">
        <f>M515+W515+O515+Q515+S515+U515</f>
        <v>49479.042300000001</v>
      </c>
      <c r="Y515" s="32">
        <f>K515+X515</f>
        <v>137238.46529999998</v>
      </c>
      <c r="Z515" s="34">
        <v>1.24</v>
      </c>
      <c r="AA515" s="32">
        <f>Y515*Z515</f>
        <v>170175.69697199998</v>
      </c>
      <c r="AB515" s="31">
        <v>1</v>
      </c>
      <c r="AC515" s="40">
        <f>K515*AB515</f>
        <v>87759.422999999995</v>
      </c>
    </row>
    <row r="516" spans="1:29" s="64" customFormat="1" ht="18.600000000000001" customHeight="1">
      <c r="A516" s="132">
        <v>5</v>
      </c>
      <c r="B516" s="133" t="s">
        <v>249</v>
      </c>
      <c r="C516" s="127">
        <v>4</v>
      </c>
      <c r="D516" s="136"/>
      <c r="E516" s="129">
        <v>2</v>
      </c>
      <c r="F516" s="127">
        <v>17697</v>
      </c>
      <c r="G516" s="34">
        <v>2.9</v>
      </c>
      <c r="H516" s="216">
        <v>0.75</v>
      </c>
      <c r="I516" s="32">
        <f>F516*G516*H516</f>
        <v>38490.974999999999</v>
      </c>
      <c r="J516" s="34">
        <v>1.71</v>
      </c>
      <c r="K516" s="49">
        <f>I516*J516</f>
        <v>65819.567249999993</v>
      </c>
      <c r="L516" s="138">
        <v>10</v>
      </c>
      <c r="M516" s="32">
        <f>K516*L516/100</f>
        <v>6581.9567249999991</v>
      </c>
      <c r="N516" s="129"/>
      <c r="O516" s="129"/>
      <c r="P516" s="129"/>
      <c r="Q516" s="76"/>
      <c r="R516" s="76">
        <v>200</v>
      </c>
      <c r="S516" s="32">
        <f>F516*R516/100</f>
        <v>35394</v>
      </c>
      <c r="T516" s="32">
        <v>30</v>
      </c>
      <c r="U516" s="32">
        <f>F516*H516*T516/100</f>
        <v>3981.8249999999998</v>
      </c>
      <c r="V516" s="129"/>
      <c r="W516" s="135"/>
      <c r="X516" s="32">
        <f>M516+W516+O516+Q516+S516+U516</f>
        <v>45957.781724999993</v>
      </c>
      <c r="Y516" s="32">
        <f>K516+X516</f>
        <v>111777.34897499999</v>
      </c>
      <c r="Z516" s="34">
        <v>1.24</v>
      </c>
      <c r="AA516" s="32">
        <f>Y516*Z516</f>
        <v>138603.91272899997</v>
      </c>
      <c r="AB516" s="31"/>
      <c r="AC516" s="40"/>
    </row>
    <row r="517" spans="1:29" s="139" customFormat="1" ht="18.600000000000001" customHeight="1">
      <c r="A517" s="62"/>
      <c r="B517" s="41" t="s">
        <v>22</v>
      </c>
      <c r="C517" s="42"/>
      <c r="D517" s="51"/>
      <c r="E517" s="32"/>
      <c r="F517" s="42"/>
      <c r="G517" s="42"/>
      <c r="H517" s="43">
        <f>SUM(H512:H516)</f>
        <v>4.75</v>
      </c>
      <c r="I517" s="44">
        <f>SUM(I512:I516)</f>
        <v>243776.17499999999</v>
      </c>
      <c r="J517" s="44"/>
      <c r="K517" s="44">
        <f>SUM(K512:K516)</f>
        <v>416857.25925</v>
      </c>
      <c r="L517" s="44"/>
      <c r="M517" s="44">
        <f>SUM(M512:M516)</f>
        <v>41685.725924999999</v>
      </c>
      <c r="N517" s="44"/>
      <c r="O517" s="44"/>
      <c r="P517" s="44"/>
      <c r="Q517" s="44">
        <f>SUM(Q512:Q516)</f>
        <v>0</v>
      </c>
      <c r="R517" s="44"/>
      <c r="S517" s="44">
        <f t="shared" ref="S517:AC517" si="172">SUM(S512:S516)</f>
        <v>176970</v>
      </c>
      <c r="T517" s="44"/>
      <c r="U517" s="44">
        <f>SUM(U512:U516)</f>
        <v>25218.225000000002</v>
      </c>
      <c r="V517" s="44"/>
      <c r="W517" s="44">
        <f t="shared" si="172"/>
        <v>9733.35</v>
      </c>
      <c r="X517" s="44">
        <f t="shared" si="172"/>
        <v>253607.30092499999</v>
      </c>
      <c r="Y517" s="44">
        <f t="shared" si="172"/>
        <v>670464.56017499999</v>
      </c>
      <c r="Z517" s="44"/>
      <c r="AA517" s="44">
        <f>SUM(AA512:AA516)</f>
        <v>831376.05461699993</v>
      </c>
      <c r="AB517" s="48">
        <f t="shared" si="172"/>
        <v>4</v>
      </c>
      <c r="AC517" s="83">
        <f t="shared" si="172"/>
        <v>351037.69199999998</v>
      </c>
    </row>
    <row r="518" spans="1:29" s="139" customFormat="1" ht="18.600000000000001" customHeight="1" thickBot="1">
      <c r="A518" s="47"/>
      <c r="B518" s="150" t="s">
        <v>320</v>
      </c>
      <c r="C518" s="42"/>
      <c r="D518" s="27"/>
      <c r="E518" s="32"/>
      <c r="F518" s="42"/>
      <c r="G518" s="42"/>
      <c r="H518" s="43">
        <f>H510+H517</f>
        <v>9.75</v>
      </c>
      <c r="I518" s="44">
        <f>I510+I517</f>
        <v>570020.37</v>
      </c>
      <c r="J518" s="44"/>
      <c r="K518" s="44">
        <f>K510+K517</f>
        <v>1180268.6755499998</v>
      </c>
      <c r="L518" s="44"/>
      <c r="M518" s="44">
        <f>M510+M517</f>
        <v>118026.867555</v>
      </c>
      <c r="N518" s="44"/>
      <c r="O518" s="44"/>
      <c r="P518" s="44"/>
      <c r="Q518" s="44">
        <f>Q510+Q517</f>
        <v>0</v>
      </c>
      <c r="R518" s="44"/>
      <c r="S518" s="44">
        <f>S510+S517</f>
        <v>283152</v>
      </c>
      <c r="T518" s="44"/>
      <c r="U518" s="44">
        <f>U510+U517</f>
        <v>50436.45</v>
      </c>
      <c r="V518" s="44"/>
      <c r="W518" s="44">
        <f>W510+W517</f>
        <v>9733.35</v>
      </c>
      <c r="X518" s="44">
        <f>X510+X517</f>
        <v>462454.73005499999</v>
      </c>
      <c r="Y518" s="44">
        <f>Y510+Y517</f>
        <v>1642723.405605</v>
      </c>
      <c r="Z518" s="44"/>
      <c r="AA518" s="44">
        <f>AA510+AA517</f>
        <v>1803634.900047</v>
      </c>
      <c r="AB518" s="44">
        <f>AB510+AB517</f>
        <v>9</v>
      </c>
      <c r="AC518" s="83">
        <f>AC510+AC517</f>
        <v>1111757.3946</v>
      </c>
    </row>
    <row r="519" spans="1:29" s="25" customFormat="1" ht="18.600000000000001" customHeight="1">
      <c r="A519" s="217"/>
      <c r="B519" s="336" t="s">
        <v>129</v>
      </c>
      <c r="C519" s="337"/>
      <c r="D519" s="337"/>
      <c r="E519" s="337"/>
      <c r="F519" s="337"/>
      <c r="G519" s="337"/>
      <c r="H519" s="218">
        <f>H520+H521+H522+H523</f>
        <v>306.75</v>
      </c>
      <c r="I519" s="219">
        <f>I520+I521+I522+I523</f>
        <v>22003070.362500001</v>
      </c>
      <c r="J519" s="219"/>
      <c r="K519" s="219">
        <f>K520+K521+K522+K523</f>
        <v>54760537.966149993</v>
      </c>
      <c r="L519" s="219"/>
      <c r="M519" s="219">
        <f>M520+M521+M522+M523</f>
        <v>5510647.5051150005</v>
      </c>
      <c r="N519" s="219"/>
      <c r="O519" s="219">
        <f>O520+O521+O522+O523</f>
        <v>54197.0625</v>
      </c>
      <c r="P519" s="219"/>
      <c r="Q519" s="219">
        <f>Q520+Q521+Q522+Q523</f>
        <v>623907.73499999999</v>
      </c>
      <c r="R519" s="219"/>
      <c r="S519" s="219">
        <f>S520+S521+S522+S523</f>
        <v>1513535.9249999998</v>
      </c>
      <c r="T519" s="219"/>
      <c r="U519" s="219">
        <f>U520+U521+U522+U523</f>
        <v>188473.05</v>
      </c>
      <c r="V519" s="219"/>
      <c r="W519" s="219">
        <f>W520+W521+W522+W523</f>
        <v>36500.0625</v>
      </c>
      <c r="X519" s="219">
        <f>X520+X521+X522+X523</f>
        <v>7554782.3168549994</v>
      </c>
      <c r="Y519" s="219">
        <f>Y520+Y521+Y522+Y523</f>
        <v>62315320.283004999</v>
      </c>
      <c r="Z519" s="219"/>
      <c r="AA519" s="219">
        <f>AA520+AA521+AA522+AA523</f>
        <v>69244727.723832622</v>
      </c>
      <c r="AB519" s="220">
        <f>AB520+AB521+AB522+AB523</f>
        <v>251</v>
      </c>
      <c r="AC519" s="221">
        <f>AC520+AC521+AC522+AC523</f>
        <v>42891165.863924995</v>
      </c>
    </row>
    <row r="520" spans="1:29" s="25" customFormat="1" ht="18.600000000000001" customHeight="1">
      <c r="A520" s="184"/>
      <c r="B520" s="334" t="s">
        <v>130</v>
      </c>
      <c r="C520" s="335"/>
      <c r="D520" s="335"/>
      <c r="E520" s="335"/>
      <c r="F520" s="335"/>
      <c r="G520" s="335"/>
      <c r="H520" s="222">
        <f>H417+H328+H244+H195+H19+H60+H493+H101</f>
        <v>81.75</v>
      </c>
      <c r="I520" s="223">
        <f>I417+I328+I244+I195+I19+I60+I493</f>
        <v>6680440.5299999993</v>
      </c>
      <c r="J520" s="223"/>
      <c r="K520" s="223">
        <f>K417+K328+K244+K195+K19+K60+K493</f>
        <v>23110765.655050002</v>
      </c>
      <c r="L520" s="223"/>
      <c r="M520" s="223">
        <f>M417+M328+M244+M195+M19+M60+M493</f>
        <v>2383470.274005</v>
      </c>
      <c r="N520" s="223"/>
      <c r="O520" s="223">
        <f>O417+O328+O244+O195+O19+O60+O493</f>
        <v>22121.25</v>
      </c>
      <c r="P520" s="223"/>
      <c r="Q520" s="223">
        <f>Q417+Q328+Q244+Q195+Q19+Q60+Q493</f>
        <v>240059.80499999999</v>
      </c>
      <c r="R520" s="223"/>
      <c r="S520" s="223">
        <f>S417+S328+S244+S195+S19+S60+S493</f>
        <v>599928.29999999993</v>
      </c>
      <c r="T520" s="223"/>
      <c r="U520" s="223">
        <f>U417+U328+U244+U195+U19+U60+U493</f>
        <v>46454.625</v>
      </c>
      <c r="V520" s="223"/>
      <c r="W520" s="223">
        <f>W417+W328+W244+W195+W19+W60+W493</f>
        <v>0</v>
      </c>
      <c r="X520" s="223">
        <f>X417+X328+X244+X195+X19+X60+X493</f>
        <v>2923126.92777</v>
      </c>
      <c r="Y520" s="223">
        <f>Y417+Y328+Y244+Y195+Y19+Y60+Y493</f>
        <v>26033892.582819998</v>
      </c>
      <c r="Z520" s="223"/>
      <c r="AA520" s="223">
        <f>AA417+AA328+AA244+AA195+AA19+AA60+AA493</f>
        <v>26371918.874115996</v>
      </c>
      <c r="AB520" s="224">
        <f>AB417+AB328+AB244+AB195+AB19+AB60+AB493</f>
        <v>48.5</v>
      </c>
      <c r="AC520" s="225">
        <f>AC417+AC328+AC244+AC195+AC19+AC60+AC493</f>
        <v>15127714.4802</v>
      </c>
    </row>
    <row r="521" spans="1:29" s="25" customFormat="1" ht="18.600000000000001" customHeight="1">
      <c r="A521" s="184"/>
      <c r="B521" s="302" t="s">
        <v>267</v>
      </c>
      <c r="C521" s="302"/>
      <c r="D521" s="302"/>
      <c r="E521" s="302"/>
      <c r="F521" s="302"/>
      <c r="G521" s="302"/>
      <c r="H521" s="222">
        <f>H460+H360+H277+H510+H235+H74+H497+H130+H107</f>
        <v>125.25</v>
      </c>
      <c r="I521" s="223">
        <f>I460+I360+I277+I510+I235+I74+I497+I130</f>
        <v>8774968.9650000017</v>
      </c>
      <c r="J521" s="223"/>
      <c r="K521" s="223">
        <f>K460+K360+K277+K510+K235+K74+K497+K130</f>
        <v>20533427.378099993</v>
      </c>
      <c r="L521" s="223"/>
      <c r="M521" s="223">
        <f>M460+M360+M277+M510+M235+M74+M497+M130</f>
        <v>2053342.7378100001</v>
      </c>
      <c r="N521" s="223"/>
      <c r="O521" s="223">
        <f>O460+O360+O277+O510+O235+O74+O497+O130</f>
        <v>14378.8125</v>
      </c>
      <c r="P521" s="223"/>
      <c r="Q521" s="223">
        <f>Q460+Q360+Q277+Q510+Q235+Q74+Q497+Q130</f>
        <v>258199.22999999998</v>
      </c>
      <c r="R521" s="223"/>
      <c r="S521" s="223">
        <f>S460+S360+S277+S510+S235+S74+S497+S130</f>
        <v>736637.625</v>
      </c>
      <c r="T521" s="223"/>
      <c r="U521" s="223">
        <f>U460+U360+U277+U510+U235+U74+U497+U130</f>
        <v>80963.774999999994</v>
      </c>
      <c r="V521" s="223"/>
      <c r="W521" s="223">
        <f>W460+W360+W277+W510+W235+W74+W497+W130</f>
        <v>0</v>
      </c>
      <c r="X521" s="223">
        <f>X460+X360+X277+X510+X235+X74+X497+X130</f>
        <v>3139950.4832849996</v>
      </c>
      <c r="Y521" s="223">
        <f>Y460+Y360+Y277+Y510+Y235+Y74+Y497+Y130</f>
        <v>23673377.861384999</v>
      </c>
      <c r="Z521" s="223"/>
      <c r="AA521" s="223">
        <f>AA460+AA360+AA277+AA510+AA235+AA74+AA497+AA130</f>
        <v>23673377.861384999</v>
      </c>
      <c r="AB521" s="224">
        <f>AB460+AB360+AB277+AB510+AB235+AB74+AB497+AB130</f>
        <v>108.5</v>
      </c>
      <c r="AC521" s="225">
        <f>AC460+AC360+AC277+AC510+AC235+AC74+AC497+AC130</f>
        <v>17961598.465199996</v>
      </c>
    </row>
    <row r="522" spans="1:29" s="25" customFormat="1" ht="18.600000000000001" customHeight="1">
      <c r="A522" s="184"/>
      <c r="B522" s="302" t="s">
        <v>268</v>
      </c>
      <c r="C522" s="302"/>
      <c r="D522" s="302"/>
      <c r="E522" s="302"/>
      <c r="F522" s="302"/>
      <c r="G522" s="302"/>
      <c r="H522" s="222">
        <f>H79+H298+H366+H464++H133</f>
        <v>23.75</v>
      </c>
      <c r="I522" s="223">
        <f>I79+I298+I366+I464++I133</f>
        <v>1219411.7849999999</v>
      </c>
      <c r="J522" s="223"/>
      <c r="K522" s="223">
        <f>K79+K298+K366+K464++K133</f>
        <v>2085194.1523499996</v>
      </c>
      <c r="L522" s="223"/>
      <c r="M522" s="223">
        <f>M79+M298+M366+M464++M133</f>
        <v>208519.41523499996</v>
      </c>
      <c r="N522" s="223"/>
      <c r="O522" s="223">
        <f>O79+O298+O366+O464++O133</f>
        <v>0</v>
      </c>
      <c r="P522" s="223"/>
      <c r="Q522" s="223">
        <f>Q79+Q298+Q366+Q464++Q133</f>
        <v>125648.70000000001</v>
      </c>
      <c r="R522" s="223"/>
      <c r="S522" s="223">
        <f>S79+S298+S366+S464++S133</f>
        <v>0</v>
      </c>
      <c r="T522" s="223"/>
      <c r="U522" s="223">
        <f>U79+U298+U366+U464++U133</f>
        <v>19909.125</v>
      </c>
      <c r="V522" s="223"/>
      <c r="W522" s="223">
        <f>W79+W298+W366+W464++W133</f>
        <v>0</v>
      </c>
      <c r="X522" s="223">
        <f>X79+X298+X366+X464++X133</f>
        <v>354077.24023499998</v>
      </c>
      <c r="Y522" s="223">
        <f>Y79+Y298+Y366+Y464++Y133</f>
        <v>2439271.392585</v>
      </c>
      <c r="Z522" s="223"/>
      <c r="AA522" s="223">
        <f>AA79+AA298+AA366+AA464++AA133</f>
        <v>2853546.5887469999</v>
      </c>
      <c r="AB522" s="224">
        <f>AB79+AB298+AB366+AB464++AB133</f>
        <v>24</v>
      </c>
      <c r="AC522" s="223">
        <f>AC79+AC298+AC366+AC464++AC133</f>
        <v>1953555.0178499995</v>
      </c>
    </row>
    <row r="523" spans="1:29" s="25" customFormat="1" ht="18.600000000000001" customHeight="1" thickBot="1">
      <c r="A523" s="188"/>
      <c r="B523" s="332" t="s">
        <v>131</v>
      </c>
      <c r="C523" s="333"/>
      <c r="D523" s="333"/>
      <c r="E523" s="333"/>
      <c r="F523" s="333"/>
      <c r="G523" s="333"/>
      <c r="H523" s="226">
        <f>H33+H48+H94+H126+H166+H305+H517+H500+H140</f>
        <v>76</v>
      </c>
      <c r="I523" s="227">
        <f>I33+I48+I94+I126+I166+I305+I517+I500+I140</f>
        <v>5328249.0824999996</v>
      </c>
      <c r="J523" s="227"/>
      <c r="K523" s="227">
        <f>K33+K48+K94+K126+K166+K305+K517+K500+K140</f>
        <v>9031150.7806499992</v>
      </c>
      <c r="L523" s="227"/>
      <c r="M523" s="227">
        <f>M33+M48+M94+M126+M166+M305+M517+M500+M140</f>
        <v>865315.07806500001</v>
      </c>
      <c r="N523" s="227"/>
      <c r="O523" s="227">
        <f>O33+O48+O94+O126+O166+O305+O517+O500+O140</f>
        <v>17697</v>
      </c>
      <c r="P523" s="227"/>
      <c r="Q523" s="227">
        <f>Q33+Q48+Q94+Q126+Q166+Q305+Q517+Q500+Q140</f>
        <v>0</v>
      </c>
      <c r="R523" s="227"/>
      <c r="S523" s="227">
        <f>S33+S48+S94+S126+S166+S305+S517+S500+S140</f>
        <v>176970</v>
      </c>
      <c r="T523" s="227"/>
      <c r="U523" s="227">
        <f>U33+U48+U94+U126+U166+U305+U517+U500+U140</f>
        <v>41145.525000000001</v>
      </c>
      <c r="V523" s="227"/>
      <c r="W523" s="227">
        <f>W33+W48+W94+W126+W166+W305+W517+W500+W140</f>
        <v>36500.0625</v>
      </c>
      <c r="X523" s="227">
        <f>X33+X48+X94+X126+X166+X305+X517+X500+X140</f>
        <v>1137627.6655649999</v>
      </c>
      <c r="Y523" s="227">
        <f>Y33+Y48+Y94+Y126+Y166+Y305+Y517+Y500+Y140</f>
        <v>10168778.446214998</v>
      </c>
      <c r="Z523" s="227"/>
      <c r="AA523" s="227">
        <f>AA33+AA48+AA94+AA126+AA166+AA305+AA517+AA500+AA140</f>
        <v>16345884.399584627</v>
      </c>
      <c r="AB523" s="226">
        <f>AB33+AB48+AB94+AB126+AB166+AB305+AB517+AB500+AB140</f>
        <v>70</v>
      </c>
      <c r="AC523" s="228">
        <f>AC33+AC48+AC94+AC126+AC166+AC305+AC517+AC500+AC140</f>
        <v>7848297.9006749997</v>
      </c>
    </row>
    <row r="524" spans="1:29" s="26" customFormat="1" ht="15.75">
      <c r="C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</row>
    <row r="525" spans="1:29" s="26" customFormat="1" ht="15.75">
      <c r="C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</row>
    <row r="526" spans="1:29" s="71" customFormat="1" ht="18.75">
      <c r="A526" s="26"/>
      <c r="D526" s="229" t="s">
        <v>224</v>
      </c>
      <c r="H526" s="95"/>
      <c r="I526" s="114" t="s">
        <v>54</v>
      </c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</row>
    <row r="527" spans="1:29" s="71" customFormat="1" ht="18.75">
      <c r="A527" s="26"/>
      <c r="D527" s="229"/>
      <c r="H527" s="95"/>
      <c r="I527" s="114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</row>
    <row r="528" spans="1:29" s="71" customFormat="1" ht="18.75">
      <c r="A528" s="26"/>
      <c r="D528" s="229"/>
      <c r="H528" s="95"/>
      <c r="I528" s="114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</row>
    <row r="529" spans="1:29" s="71" customFormat="1" ht="18.75">
      <c r="A529" s="26"/>
      <c r="D529" s="229" t="s">
        <v>225</v>
      </c>
      <c r="H529" s="95"/>
      <c r="I529" s="114" t="s">
        <v>58</v>
      </c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</row>
    <row r="530" spans="1:29" s="26" customFormat="1" ht="15.75">
      <c r="C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</row>
    <row r="531" spans="1:29" s="26" customFormat="1" ht="15.75">
      <c r="C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</row>
    <row r="532" spans="1:29" s="26" customFormat="1" ht="15.75">
      <c r="C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</row>
    <row r="533" spans="1:29" s="26" customFormat="1" ht="15.75">
      <c r="C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</row>
    <row r="534" spans="1:29" s="26" customFormat="1" ht="15.75">
      <c r="C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</row>
    <row r="535" spans="1:29" s="26" customFormat="1" ht="15.75">
      <c r="C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</row>
    <row r="536" spans="1:29" s="26" customFormat="1" ht="15.75">
      <c r="C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</row>
    <row r="537" spans="1:29" s="26" customFormat="1" ht="15.75">
      <c r="C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</row>
    <row r="538" spans="1:29" s="26" customFormat="1" ht="15.75">
      <c r="C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</row>
    <row r="539" spans="1:29" s="26" customFormat="1" ht="15.75">
      <c r="C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</row>
    <row r="540" spans="1:29" s="26" customFormat="1" ht="15.75">
      <c r="C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</row>
    <row r="541" spans="1:29" s="26" customFormat="1" ht="15.75">
      <c r="C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</row>
    <row r="542" spans="1:29" s="26" customFormat="1" ht="15.75">
      <c r="C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</row>
    <row r="543" spans="1:29" s="26" customFormat="1" ht="15.75">
      <c r="C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</row>
    <row r="544" spans="1:29" s="26" customFormat="1" ht="15.75">
      <c r="C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</row>
    <row r="545" spans="1:29" s="26" customFormat="1" ht="15.75">
      <c r="C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</row>
    <row r="546" spans="1:29" s="26" customFormat="1" ht="15.75">
      <c r="C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</row>
    <row r="547" spans="1:29" s="26" customFormat="1" ht="15.75">
      <c r="C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</row>
    <row r="548" spans="1:29" s="26" customFormat="1" ht="15.75">
      <c r="C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</row>
    <row r="549" spans="1:29">
      <c r="A549" s="6"/>
      <c r="B549" s="6"/>
      <c r="C549" s="2"/>
      <c r="D549" s="6"/>
      <c r="E549" s="6"/>
      <c r="G549" s="6"/>
      <c r="H549" s="2"/>
      <c r="I549" s="2"/>
      <c r="P549" s="2"/>
      <c r="R549" s="2"/>
    </row>
    <row r="550" spans="1:29">
      <c r="A550" s="6"/>
      <c r="B550" s="6"/>
      <c r="C550" s="2"/>
      <c r="D550" s="6"/>
      <c r="E550" s="6"/>
      <c r="G550" s="6"/>
      <c r="H550" s="2"/>
      <c r="I550" s="2"/>
      <c r="P550" s="2"/>
      <c r="R550" s="2"/>
    </row>
    <row r="551" spans="1:29">
      <c r="A551" s="6"/>
      <c r="B551" s="6"/>
      <c r="C551" s="2"/>
      <c r="D551" s="6"/>
      <c r="E551" s="6"/>
      <c r="G551" s="6"/>
      <c r="H551" s="2"/>
      <c r="I551" s="2"/>
      <c r="P551" s="2"/>
      <c r="R551" s="2"/>
    </row>
    <row r="552" spans="1:29">
      <c r="A552" s="6"/>
      <c r="B552" s="6"/>
      <c r="C552" s="2"/>
      <c r="D552" s="6"/>
      <c r="E552" s="6"/>
      <c r="G552" s="6"/>
      <c r="H552" s="2"/>
      <c r="I552" s="2"/>
      <c r="P552" s="2"/>
      <c r="R552" s="2"/>
    </row>
    <row r="553" spans="1:29">
      <c r="A553" s="6"/>
      <c r="B553" s="6"/>
      <c r="C553" s="2"/>
      <c r="D553" s="6"/>
      <c r="E553" s="6"/>
      <c r="G553" s="6"/>
      <c r="H553" s="2"/>
      <c r="I553" s="2"/>
      <c r="P553" s="2"/>
      <c r="R553" s="2"/>
    </row>
    <row r="554" spans="1:29">
      <c r="A554" s="6"/>
      <c r="B554" s="6"/>
      <c r="C554" s="2"/>
      <c r="D554" s="6"/>
      <c r="E554" s="6"/>
      <c r="G554" s="6"/>
      <c r="H554" s="2"/>
      <c r="I554" s="2"/>
      <c r="P554" s="2"/>
      <c r="R554" s="2"/>
    </row>
    <row r="555" spans="1:29">
      <c r="A555" s="6"/>
      <c r="B555" s="6"/>
      <c r="C555" s="2"/>
      <c r="D555" s="6"/>
      <c r="E555" s="6"/>
      <c r="G555" s="6"/>
      <c r="H555" s="2"/>
      <c r="I555" s="2"/>
      <c r="P555" s="2"/>
      <c r="R555" s="2"/>
    </row>
    <row r="556" spans="1:29">
      <c r="A556" s="6"/>
      <c r="B556" s="6"/>
      <c r="C556" s="2"/>
      <c r="D556" s="6"/>
      <c r="E556" s="6"/>
      <c r="G556" s="6"/>
      <c r="H556" s="2"/>
      <c r="I556" s="2"/>
      <c r="P556" s="2"/>
      <c r="R556" s="2"/>
    </row>
    <row r="557" spans="1:29">
      <c r="A557" s="6"/>
      <c r="B557" s="6"/>
      <c r="C557" s="2"/>
      <c r="D557" s="6"/>
      <c r="E557" s="6"/>
      <c r="G557" s="6"/>
      <c r="H557" s="2"/>
      <c r="I557" s="2"/>
      <c r="P557" s="2"/>
      <c r="R557" s="2"/>
    </row>
    <row r="558" spans="1:29">
      <c r="A558" s="6"/>
      <c r="B558" s="6"/>
      <c r="C558" s="2"/>
      <c r="D558" s="6"/>
      <c r="E558" s="6"/>
      <c r="G558" s="6"/>
      <c r="H558" s="2"/>
      <c r="I558" s="2"/>
      <c r="P558" s="2"/>
      <c r="R558" s="2"/>
    </row>
    <row r="559" spans="1:29">
      <c r="A559" s="6"/>
      <c r="B559" s="6"/>
      <c r="C559" s="2"/>
      <c r="D559" s="6"/>
      <c r="E559" s="6"/>
      <c r="G559" s="6"/>
      <c r="H559" s="2"/>
      <c r="I559" s="2"/>
      <c r="P559" s="2"/>
      <c r="R559" s="2"/>
    </row>
    <row r="560" spans="1:29">
      <c r="A560" s="6"/>
      <c r="B560" s="6"/>
      <c r="C560" s="2"/>
      <c r="D560" s="6"/>
      <c r="E560" s="6"/>
      <c r="G560" s="6"/>
      <c r="H560" s="2"/>
      <c r="I560" s="2"/>
      <c r="P560" s="2"/>
      <c r="R560" s="2"/>
      <c r="S560" s="6"/>
      <c r="T560" s="6"/>
      <c r="U560" s="6"/>
      <c r="V560" s="6"/>
      <c r="W560" s="6"/>
      <c r="X560" s="6"/>
      <c r="Y560" s="6"/>
      <c r="AB560" s="6"/>
      <c r="AC560" s="6"/>
    </row>
    <row r="561" spans="3:27" s="6" customFormat="1">
      <c r="C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Z561" s="2"/>
      <c r="AA561" s="2"/>
    </row>
    <row r="562" spans="3:27" s="6" customFormat="1">
      <c r="C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Z562" s="2"/>
      <c r="AA562" s="2"/>
    </row>
    <row r="563" spans="3:27" s="6" customFormat="1">
      <c r="C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Z563" s="2"/>
      <c r="AA563" s="2"/>
    </row>
    <row r="564" spans="3:27" s="6" customFormat="1">
      <c r="C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Z564" s="2"/>
      <c r="AA564" s="2"/>
    </row>
    <row r="565" spans="3:27" s="6" customFormat="1">
      <c r="C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Z565" s="2"/>
      <c r="AA565" s="2"/>
    </row>
    <row r="566" spans="3:27" s="6" customFormat="1">
      <c r="C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Z566" s="2"/>
      <c r="AA566" s="2"/>
    </row>
    <row r="567" spans="3:27" s="6" customFormat="1">
      <c r="C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Z567" s="2"/>
      <c r="AA567" s="2"/>
    </row>
    <row r="568" spans="3:27" s="6" customFormat="1">
      <c r="C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Z568" s="2"/>
      <c r="AA568" s="2"/>
    </row>
    <row r="569" spans="3:27" s="6" customFormat="1">
      <c r="C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Z569" s="2"/>
      <c r="AA569" s="2"/>
    </row>
    <row r="570" spans="3:27" s="6" customFormat="1">
      <c r="C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Z570" s="2"/>
      <c r="AA570" s="2"/>
    </row>
    <row r="571" spans="3:27" s="6" customFormat="1">
      <c r="C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Z571" s="2"/>
      <c r="AA571" s="2"/>
    </row>
    <row r="572" spans="3:27" s="6" customFormat="1">
      <c r="C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Z572" s="2"/>
      <c r="AA572" s="2"/>
    </row>
    <row r="573" spans="3:27" s="6" customFormat="1">
      <c r="C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Z573" s="2"/>
      <c r="AA573" s="2"/>
    </row>
    <row r="574" spans="3:27" s="6" customFormat="1">
      <c r="C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Z574" s="2"/>
      <c r="AA574" s="2"/>
    </row>
    <row r="575" spans="3:27" s="6" customFormat="1">
      <c r="C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Z575" s="2"/>
      <c r="AA575" s="2"/>
    </row>
    <row r="576" spans="3:27" s="6" customFormat="1">
      <c r="C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Z576" s="2"/>
      <c r="AA576" s="2"/>
    </row>
    <row r="577" spans="3:27" s="6" customFormat="1">
      <c r="C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Z577" s="2"/>
      <c r="AA577" s="2"/>
    </row>
    <row r="578" spans="3:27" s="6" customFormat="1">
      <c r="C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Z578" s="2"/>
      <c r="AA578" s="2"/>
    </row>
    <row r="579" spans="3:27" s="6" customFormat="1">
      <c r="C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Z579" s="2"/>
      <c r="AA579" s="2"/>
    </row>
    <row r="580" spans="3:27" s="6" customFormat="1">
      <c r="C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Z580" s="2"/>
      <c r="AA580" s="2"/>
    </row>
    <row r="581" spans="3:27" s="6" customFormat="1">
      <c r="C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Z581" s="2"/>
      <c r="AA581" s="2"/>
    </row>
    <row r="582" spans="3:27" s="6" customFormat="1">
      <c r="C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Z582" s="2"/>
      <c r="AA582" s="2"/>
    </row>
    <row r="583" spans="3:27" s="6" customFormat="1">
      <c r="C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Z583" s="2"/>
      <c r="AA583" s="2"/>
    </row>
    <row r="584" spans="3:27" s="6" customFormat="1">
      <c r="C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Z584" s="2"/>
      <c r="AA584" s="2"/>
    </row>
    <row r="585" spans="3:27" s="6" customFormat="1">
      <c r="C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Z585" s="2"/>
      <c r="AA585" s="2"/>
    </row>
    <row r="586" spans="3:27" s="6" customFormat="1">
      <c r="C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Z586" s="2"/>
      <c r="AA586" s="2"/>
    </row>
    <row r="587" spans="3:27" s="6" customFormat="1">
      <c r="C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Z587" s="2"/>
      <c r="AA587" s="2"/>
    </row>
    <row r="588" spans="3:27" s="6" customFormat="1">
      <c r="C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Z588" s="2"/>
      <c r="AA588" s="2"/>
    </row>
    <row r="589" spans="3:27" s="6" customFormat="1">
      <c r="C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Z589" s="2"/>
      <c r="AA589" s="2"/>
    </row>
    <row r="590" spans="3:27" s="6" customFormat="1">
      <c r="C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Z590" s="2"/>
      <c r="AA590" s="2"/>
    </row>
    <row r="591" spans="3:27" s="6" customFormat="1">
      <c r="C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Z591" s="2"/>
      <c r="AA591" s="2"/>
    </row>
    <row r="592" spans="3:27" s="6" customFormat="1">
      <c r="C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Z592" s="2"/>
      <c r="AA592" s="2"/>
    </row>
    <row r="593" spans="3:27" s="6" customFormat="1">
      <c r="C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Z593" s="2"/>
      <c r="AA593" s="2"/>
    </row>
    <row r="594" spans="3:27" s="6" customFormat="1">
      <c r="C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Z594" s="2"/>
      <c r="AA594" s="2"/>
    </row>
    <row r="595" spans="3:27" s="6" customFormat="1">
      <c r="C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Z595" s="2"/>
      <c r="AA595" s="2"/>
    </row>
    <row r="596" spans="3:27" s="6" customFormat="1">
      <c r="C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Z596" s="2"/>
      <c r="AA596" s="2"/>
    </row>
    <row r="597" spans="3:27" s="6" customFormat="1">
      <c r="C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Z597" s="2"/>
      <c r="AA597" s="2"/>
    </row>
    <row r="598" spans="3:27" s="6" customFormat="1">
      <c r="C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Z598" s="2"/>
      <c r="AA598" s="2"/>
    </row>
    <row r="599" spans="3:27" s="6" customFormat="1">
      <c r="C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Z599" s="2"/>
      <c r="AA599" s="2"/>
    </row>
    <row r="600" spans="3:27" s="6" customFormat="1">
      <c r="C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Z600" s="2"/>
      <c r="AA600" s="2"/>
    </row>
    <row r="601" spans="3:27" s="6" customFormat="1">
      <c r="C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Z601" s="2"/>
      <c r="AA601" s="2"/>
    </row>
    <row r="602" spans="3:27" s="6" customFormat="1">
      <c r="C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Z602" s="2"/>
      <c r="AA602" s="2"/>
    </row>
    <row r="603" spans="3:27" s="6" customFormat="1">
      <c r="C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Z603" s="2"/>
      <c r="AA603" s="2"/>
    </row>
    <row r="604" spans="3:27" s="6" customFormat="1">
      <c r="C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Z604" s="2"/>
      <c r="AA604" s="2"/>
    </row>
    <row r="605" spans="3:27" s="6" customFormat="1">
      <c r="C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Z605" s="2"/>
      <c r="AA605" s="2"/>
    </row>
    <row r="606" spans="3:27" s="6" customFormat="1">
      <c r="C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Z606" s="2"/>
      <c r="AA606" s="2"/>
    </row>
    <row r="607" spans="3:27" s="6" customFormat="1">
      <c r="C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Z607" s="2"/>
      <c r="AA607" s="2"/>
    </row>
    <row r="608" spans="3:27" s="6" customFormat="1">
      <c r="C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Z608" s="2"/>
      <c r="AA608" s="2"/>
    </row>
    <row r="609" spans="3:27" s="6" customFormat="1">
      <c r="C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Z609" s="2"/>
      <c r="AA609" s="2"/>
    </row>
    <row r="610" spans="3:27" s="6" customFormat="1">
      <c r="C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Z610" s="2"/>
      <c r="AA610" s="2"/>
    </row>
    <row r="611" spans="3:27" s="6" customFormat="1">
      <c r="C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Z611" s="2"/>
      <c r="AA611" s="2"/>
    </row>
    <row r="612" spans="3:27" s="6" customFormat="1">
      <c r="C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Z612" s="2"/>
      <c r="AA612" s="2"/>
    </row>
    <row r="613" spans="3:27" s="6" customFormat="1">
      <c r="C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Z613" s="2"/>
      <c r="AA613" s="2"/>
    </row>
    <row r="614" spans="3:27" s="6" customFormat="1">
      <c r="C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Z614" s="2"/>
      <c r="AA614" s="2"/>
    </row>
    <row r="615" spans="3:27" s="6" customFormat="1">
      <c r="C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Z615" s="2"/>
      <c r="AA615" s="2"/>
    </row>
    <row r="616" spans="3:27" s="6" customFormat="1">
      <c r="C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Z616" s="2"/>
      <c r="AA616" s="2"/>
    </row>
    <row r="617" spans="3:27" s="6" customFormat="1">
      <c r="C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Z617" s="2"/>
      <c r="AA617" s="2"/>
    </row>
    <row r="618" spans="3:27" s="6" customFormat="1">
      <c r="C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Z618" s="2"/>
      <c r="AA618" s="2"/>
    </row>
    <row r="619" spans="3:27" s="6" customFormat="1">
      <c r="C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Z619" s="2"/>
      <c r="AA619" s="2"/>
    </row>
    <row r="620" spans="3:27" s="6" customFormat="1">
      <c r="C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Z620" s="2"/>
      <c r="AA620" s="2"/>
    </row>
    <row r="621" spans="3:27" s="6" customFormat="1">
      <c r="C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Z621" s="2"/>
      <c r="AA621" s="2"/>
    </row>
    <row r="622" spans="3:27" s="6" customFormat="1">
      <c r="C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Z622" s="2"/>
      <c r="AA622" s="2"/>
    </row>
    <row r="623" spans="3:27" s="6" customFormat="1">
      <c r="C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Z623" s="2"/>
      <c r="AA623" s="2"/>
    </row>
    <row r="624" spans="3:27" s="6" customFormat="1">
      <c r="C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Z624" s="2"/>
      <c r="AA624" s="2"/>
    </row>
    <row r="625" spans="3:27" s="6" customFormat="1">
      <c r="C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Z625" s="2"/>
      <c r="AA625" s="2"/>
    </row>
    <row r="626" spans="3:27" s="6" customFormat="1">
      <c r="C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Z626" s="2"/>
      <c r="AA626" s="2"/>
    </row>
    <row r="627" spans="3:27" s="6" customFormat="1">
      <c r="C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Z627" s="2"/>
      <c r="AA627" s="2"/>
    </row>
    <row r="628" spans="3:27" s="6" customFormat="1">
      <c r="C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Z628" s="2"/>
      <c r="AA628" s="2"/>
    </row>
    <row r="629" spans="3:27" s="6" customFormat="1">
      <c r="C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Z629" s="2"/>
      <c r="AA629" s="2"/>
    </row>
    <row r="630" spans="3:27" s="6" customFormat="1">
      <c r="C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Z630" s="2"/>
      <c r="AA630" s="2"/>
    </row>
    <row r="631" spans="3:27" s="6" customFormat="1">
      <c r="C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Z631" s="2"/>
      <c r="AA631" s="2"/>
    </row>
    <row r="632" spans="3:27" s="6" customFormat="1">
      <c r="C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Z632" s="2"/>
      <c r="AA632" s="2"/>
    </row>
    <row r="633" spans="3:27" s="6" customFormat="1">
      <c r="C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Z633" s="2"/>
      <c r="AA633" s="2"/>
    </row>
    <row r="634" spans="3:27" s="6" customFormat="1">
      <c r="C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Z634" s="2"/>
      <c r="AA634" s="2"/>
    </row>
    <row r="635" spans="3:27" s="6" customFormat="1">
      <c r="C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Z635" s="2"/>
      <c r="AA635" s="2"/>
    </row>
    <row r="636" spans="3:27" s="6" customFormat="1">
      <c r="C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Z636" s="2"/>
      <c r="AA636" s="2"/>
    </row>
    <row r="637" spans="3:27" s="6" customFormat="1">
      <c r="C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Z637" s="2"/>
      <c r="AA637" s="2"/>
    </row>
    <row r="638" spans="3:27" s="6" customFormat="1">
      <c r="C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Z638" s="2"/>
      <c r="AA638" s="2"/>
    </row>
    <row r="639" spans="3:27" s="6" customFormat="1">
      <c r="C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Z639" s="2"/>
      <c r="AA639" s="2"/>
    </row>
    <row r="640" spans="3:27" s="6" customFormat="1">
      <c r="C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Z640" s="2"/>
      <c r="AA640" s="2"/>
    </row>
    <row r="641" spans="3:27" s="6" customFormat="1">
      <c r="C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Z641" s="2"/>
      <c r="AA641" s="2"/>
    </row>
    <row r="642" spans="3:27" s="6" customFormat="1">
      <c r="C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Z642" s="2"/>
      <c r="AA642" s="2"/>
    </row>
    <row r="643" spans="3:27" s="6" customFormat="1">
      <c r="C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Z643" s="2"/>
      <c r="AA643" s="2"/>
    </row>
    <row r="644" spans="3:27" s="6" customFormat="1">
      <c r="C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Z644" s="2"/>
      <c r="AA644" s="2"/>
    </row>
    <row r="645" spans="3:27" s="6" customFormat="1">
      <c r="C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Z645" s="2"/>
      <c r="AA645" s="2"/>
    </row>
    <row r="646" spans="3:27" s="6" customFormat="1">
      <c r="C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Z646" s="2"/>
      <c r="AA646" s="2"/>
    </row>
    <row r="647" spans="3:27" s="6" customFormat="1">
      <c r="C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Z647" s="2"/>
      <c r="AA647" s="2"/>
    </row>
    <row r="648" spans="3:27" s="6" customFormat="1">
      <c r="C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Z648" s="2"/>
      <c r="AA648" s="2"/>
    </row>
    <row r="649" spans="3:27" s="6" customFormat="1">
      <c r="C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Z649" s="2"/>
      <c r="AA649" s="2"/>
    </row>
  </sheetData>
  <mergeCells count="84">
    <mergeCell ref="A3:AC3"/>
    <mergeCell ref="A5:A8"/>
    <mergeCell ref="B5:B8"/>
    <mergeCell ref="C5:C8"/>
    <mergeCell ref="D5:D8"/>
    <mergeCell ref="E5:E8"/>
    <mergeCell ref="F5:F8"/>
    <mergeCell ref="G5:G8"/>
    <mergeCell ref="I6:K6"/>
    <mergeCell ref="L6:X6"/>
    <mergeCell ref="Y6:Y8"/>
    <mergeCell ref="Z6:Z8"/>
    <mergeCell ref="AA6:AA8"/>
    <mergeCell ref="I7:I8"/>
    <mergeCell ref="R7:S7"/>
    <mergeCell ref="B50:G50"/>
    <mergeCell ref="B51:G51"/>
    <mergeCell ref="B52:G52"/>
    <mergeCell ref="AC7:AC8"/>
    <mergeCell ref="A11:AC11"/>
    <mergeCell ref="A12:AC12"/>
    <mergeCell ref="K7:K8"/>
    <mergeCell ref="L7:M7"/>
    <mergeCell ref="N7:O7"/>
    <mergeCell ref="P7:Q7"/>
    <mergeCell ref="T7:U7"/>
    <mergeCell ref="H5:H8"/>
    <mergeCell ref="J5:AA5"/>
    <mergeCell ref="AB5:AC6"/>
    <mergeCell ref="J7:J8"/>
    <mergeCell ref="V7:W7"/>
    <mergeCell ref="X7:X8"/>
    <mergeCell ref="AB7:AB8"/>
    <mergeCell ref="B523:G523"/>
    <mergeCell ref="A511:AC511"/>
    <mergeCell ref="A361:AC361"/>
    <mergeCell ref="A368:AC368"/>
    <mergeCell ref="A369:AC369"/>
    <mergeCell ref="A418:AC418"/>
    <mergeCell ref="A461:AC461"/>
    <mergeCell ref="B502:AC502"/>
    <mergeCell ref="A503:AC503"/>
    <mergeCell ref="A467:AC467"/>
    <mergeCell ref="A494:AC494"/>
    <mergeCell ref="A498:AC498"/>
    <mergeCell ref="A10:AC10"/>
    <mergeCell ref="A108:AC108"/>
    <mergeCell ref="X1:AC1"/>
    <mergeCell ref="B519:G519"/>
    <mergeCell ref="B520:G520"/>
    <mergeCell ref="B521:G521"/>
    <mergeCell ref="B522:G522"/>
    <mergeCell ref="A329:AC329"/>
    <mergeCell ref="A172:AC172"/>
    <mergeCell ref="A173:AC173"/>
    <mergeCell ref="A196:AC196"/>
    <mergeCell ref="A237:AC237"/>
    <mergeCell ref="A238:AC238"/>
    <mergeCell ref="A245:AC245"/>
    <mergeCell ref="A278:AC278"/>
    <mergeCell ref="A299:AC299"/>
    <mergeCell ref="A307:AC307"/>
    <mergeCell ref="A54:AC54"/>
    <mergeCell ref="A80:AC80"/>
    <mergeCell ref="A127:AC127"/>
    <mergeCell ref="A95:AC95"/>
    <mergeCell ref="A96:AC96"/>
    <mergeCell ref="A102:AC102"/>
    <mergeCell ref="B53:G53"/>
    <mergeCell ref="A20:AC20"/>
    <mergeCell ref="A34:AC34"/>
    <mergeCell ref="A134:AC134"/>
    <mergeCell ref="A466:AC466"/>
    <mergeCell ref="A128:AC128"/>
    <mergeCell ref="A131:AC131"/>
    <mergeCell ref="A308:AC308"/>
    <mergeCell ref="B170:G170"/>
    <mergeCell ref="B171:G171"/>
    <mergeCell ref="A142:AC142"/>
    <mergeCell ref="B168:G168"/>
    <mergeCell ref="B169:G169"/>
    <mergeCell ref="A55:AC55"/>
    <mergeCell ref="A61:AC61"/>
    <mergeCell ref="A75:AC75"/>
  </mergeCells>
  <phoneticPr fontId="22" type="noConversion"/>
  <pageMargins left="0.19685039370078741" right="0.19685039370078741" top="0.78740157480314965" bottom="0.3937007874015748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5B8D-CFA4-47F6-92A9-BD80DDE52494}">
  <sheetPr>
    <tabColor rgb="FFFF0000"/>
  </sheetPr>
  <dimension ref="A1:U224"/>
  <sheetViews>
    <sheetView zoomScale="80" zoomScaleNormal="80" workbookViewId="0">
      <selection activeCell="A23" sqref="A23:S23"/>
    </sheetView>
  </sheetViews>
  <sheetFormatPr defaultColWidth="9.140625" defaultRowHeight="12.75"/>
  <cols>
    <col min="1" max="1" width="4.140625" style="2" customWidth="1"/>
    <col min="2" max="2" width="32.7109375" style="3" customWidth="1"/>
    <col min="3" max="5" width="10.140625" style="4" customWidth="1"/>
    <col min="6" max="6" width="8.7109375" style="6" customWidth="1"/>
    <col min="7" max="7" width="7.7109375" style="3" customWidth="1"/>
    <col min="8" max="8" width="11.42578125" style="7" customWidth="1"/>
    <col min="9" max="9" width="14" style="7" customWidth="1"/>
    <col min="10" max="10" width="11.5703125" style="2" customWidth="1"/>
    <col min="11" max="11" width="13.42578125" style="2" customWidth="1"/>
    <col min="12" max="12" width="7.28515625" style="2" customWidth="1"/>
    <col min="13" max="13" width="11.28515625" style="2" customWidth="1"/>
    <col min="14" max="14" width="5.85546875" style="2" customWidth="1"/>
    <col min="15" max="15" width="11.7109375" style="2" customWidth="1"/>
    <col min="16" max="16" width="12.28515625" style="2" customWidth="1"/>
    <col min="17" max="17" width="13.85546875" style="2" customWidth="1"/>
    <col min="18" max="18" width="11.5703125" style="2" customWidth="1"/>
    <col min="19" max="19" width="13.42578125" style="2" customWidth="1"/>
    <col min="20" max="20" width="9.140625" style="6"/>
    <col min="21" max="21" width="12.42578125" style="6" bestFit="1" customWidth="1"/>
    <col min="22" max="16384" width="9.140625" style="6"/>
  </cols>
  <sheetData>
    <row r="1" spans="1:21" ht="69.75" customHeight="1">
      <c r="N1" s="256" t="s">
        <v>603</v>
      </c>
      <c r="O1" s="256"/>
      <c r="P1" s="256"/>
      <c r="Q1" s="256"/>
      <c r="R1" s="256"/>
      <c r="S1" s="256"/>
    </row>
    <row r="2" spans="1:21" ht="12" customHeight="1">
      <c r="H2" s="10"/>
      <c r="I2" s="10"/>
      <c r="J2" s="10"/>
      <c r="K2" s="10"/>
      <c r="P2" s="11"/>
      <c r="Q2" s="11"/>
      <c r="R2" s="11"/>
      <c r="S2" s="11"/>
    </row>
    <row r="3" spans="1:21" ht="24.75" customHeight="1">
      <c r="A3" s="285" t="s">
        <v>530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21" ht="24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1" ht="15.75" customHeight="1">
      <c r="A5" s="244" t="s">
        <v>0</v>
      </c>
      <c r="B5" s="247" t="s">
        <v>1</v>
      </c>
      <c r="C5" s="250" t="s">
        <v>553</v>
      </c>
      <c r="D5" s="362" t="s">
        <v>589</v>
      </c>
      <c r="E5" s="247" t="s">
        <v>504</v>
      </c>
      <c r="F5" s="250" t="s">
        <v>2</v>
      </c>
      <c r="G5" s="250" t="s">
        <v>506</v>
      </c>
      <c r="H5" s="272" t="s">
        <v>228</v>
      </c>
      <c r="I5" s="17"/>
      <c r="J5" s="276" t="s">
        <v>392</v>
      </c>
      <c r="K5" s="276"/>
      <c r="L5" s="276"/>
      <c r="M5" s="276"/>
      <c r="N5" s="276"/>
      <c r="O5" s="276"/>
      <c r="P5" s="276"/>
      <c r="Q5" s="276"/>
      <c r="R5" s="276"/>
      <c r="S5" s="361"/>
      <c r="T5" s="18"/>
      <c r="U5" s="18"/>
    </row>
    <row r="6" spans="1:21" ht="15" customHeight="1">
      <c r="A6" s="245"/>
      <c r="B6" s="248"/>
      <c r="C6" s="251"/>
      <c r="D6" s="280"/>
      <c r="E6" s="248"/>
      <c r="F6" s="251"/>
      <c r="G6" s="251"/>
      <c r="H6" s="273"/>
      <c r="I6" s="236" t="s">
        <v>242</v>
      </c>
      <c r="J6" s="236"/>
      <c r="K6" s="236"/>
      <c r="L6" s="236" t="s">
        <v>393</v>
      </c>
      <c r="M6" s="236"/>
      <c r="N6" s="236"/>
      <c r="O6" s="236"/>
      <c r="P6" s="236"/>
      <c r="Q6" s="236" t="s">
        <v>507</v>
      </c>
      <c r="R6" s="236" t="s">
        <v>508</v>
      </c>
      <c r="S6" s="364" t="s">
        <v>509</v>
      </c>
      <c r="T6" s="18"/>
      <c r="U6" s="18"/>
    </row>
    <row r="7" spans="1:21" ht="46.15" customHeight="1">
      <c r="A7" s="245"/>
      <c r="B7" s="248"/>
      <c r="C7" s="251"/>
      <c r="D7" s="280"/>
      <c r="E7" s="248"/>
      <c r="F7" s="251"/>
      <c r="G7" s="251"/>
      <c r="H7" s="274"/>
      <c r="I7" s="279" t="s">
        <v>243</v>
      </c>
      <c r="J7" s="252" t="s">
        <v>503</v>
      </c>
      <c r="K7" s="271" t="s">
        <v>502</v>
      </c>
      <c r="L7" s="363" t="s">
        <v>5</v>
      </c>
      <c r="M7" s="360"/>
      <c r="N7" s="236" t="s">
        <v>226</v>
      </c>
      <c r="O7" s="236"/>
      <c r="P7" s="236" t="s">
        <v>227</v>
      </c>
      <c r="Q7" s="236"/>
      <c r="R7" s="236"/>
      <c r="S7" s="364"/>
      <c r="T7" s="18"/>
      <c r="U7" s="18"/>
    </row>
    <row r="8" spans="1:21" ht="30.75" customHeight="1" thickBot="1">
      <c r="A8" s="246"/>
      <c r="B8" s="249"/>
      <c r="C8" s="252"/>
      <c r="D8" s="280"/>
      <c r="E8" s="249"/>
      <c r="F8" s="252"/>
      <c r="G8" s="252"/>
      <c r="H8" s="275"/>
      <c r="I8" s="279"/>
      <c r="J8" s="280"/>
      <c r="K8" s="237"/>
      <c r="L8" s="20" t="s">
        <v>11</v>
      </c>
      <c r="M8" s="20" t="s">
        <v>12</v>
      </c>
      <c r="N8" s="20" t="s">
        <v>430</v>
      </c>
      <c r="O8" s="20" t="s">
        <v>12</v>
      </c>
      <c r="P8" s="237"/>
      <c r="Q8" s="237"/>
      <c r="R8" s="237"/>
      <c r="S8" s="365"/>
      <c r="T8" s="18"/>
      <c r="U8" s="18"/>
    </row>
    <row r="9" spans="1:21" s="25" customFormat="1" thickBot="1">
      <c r="A9" s="21">
        <v>1</v>
      </c>
      <c r="B9" s="22">
        <v>2</v>
      </c>
      <c r="C9" s="23">
        <v>3</v>
      </c>
      <c r="D9" s="23">
        <v>4</v>
      </c>
      <c r="E9" s="22">
        <v>5</v>
      </c>
      <c r="F9" s="22">
        <v>6</v>
      </c>
      <c r="G9" s="23">
        <v>7</v>
      </c>
      <c r="H9" s="22">
        <v>8</v>
      </c>
      <c r="I9" s="22">
        <v>9</v>
      </c>
      <c r="J9" s="23">
        <v>10</v>
      </c>
      <c r="K9" s="22">
        <v>11</v>
      </c>
      <c r="L9" s="22">
        <v>12</v>
      </c>
      <c r="M9" s="23">
        <v>13</v>
      </c>
      <c r="N9" s="22">
        <v>14</v>
      </c>
      <c r="O9" s="22">
        <v>15</v>
      </c>
      <c r="P9" s="22">
        <v>16</v>
      </c>
      <c r="Q9" s="23">
        <v>17</v>
      </c>
      <c r="R9" s="22">
        <v>18</v>
      </c>
      <c r="S9" s="230">
        <v>19</v>
      </c>
    </row>
    <row r="10" spans="1:21" s="26" customFormat="1" ht="17.850000000000001" customHeight="1">
      <c r="A10" s="281" t="s">
        <v>302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3"/>
    </row>
    <row r="11" spans="1:21" s="26" customFormat="1" ht="17.850000000000001" customHeight="1">
      <c r="A11" s="265" t="s">
        <v>14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</row>
    <row r="12" spans="1:21" s="26" customFormat="1" ht="50.25" customHeight="1">
      <c r="A12" s="28">
        <v>1</v>
      </c>
      <c r="B12" s="192" t="s">
        <v>552</v>
      </c>
      <c r="C12" s="30" t="s">
        <v>21</v>
      </c>
      <c r="D12" s="30"/>
      <c r="E12" s="31">
        <v>6.1</v>
      </c>
      <c r="F12" s="30">
        <v>17697</v>
      </c>
      <c r="G12" s="34">
        <v>4.3</v>
      </c>
      <c r="H12" s="34">
        <v>0.49</v>
      </c>
      <c r="I12" s="32">
        <f>F12*G12*H12</f>
        <v>37287.578999999998</v>
      </c>
      <c r="J12" s="34">
        <v>3.42</v>
      </c>
      <c r="K12" s="32">
        <f>I12*J12</f>
        <v>127523.52017999999</v>
      </c>
      <c r="L12" s="32">
        <v>10</v>
      </c>
      <c r="M12" s="32">
        <f>K12*L12/100</f>
        <v>12752.352018</v>
      </c>
      <c r="N12" s="30"/>
      <c r="O12" s="32"/>
      <c r="P12" s="32">
        <f>M12+O12</f>
        <v>12752.352018</v>
      </c>
      <c r="Q12" s="32">
        <f>K12+P12</f>
        <v>140275.872198</v>
      </c>
      <c r="R12" s="34"/>
      <c r="S12" s="40">
        <f>Q12</f>
        <v>140275.872198</v>
      </c>
    </row>
    <row r="13" spans="1:21" s="26" customFormat="1" ht="50.25" customHeight="1">
      <c r="A13" s="28">
        <v>2</v>
      </c>
      <c r="B13" s="192" t="s">
        <v>588</v>
      </c>
      <c r="C13" s="30" t="s">
        <v>139</v>
      </c>
      <c r="D13" s="30" t="s">
        <v>46</v>
      </c>
      <c r="E13" s="31">
        <v>11.5</v>
      </c>
      <c r="F13" s="30">
        <v>17697</v>
      </c>
      <c r="G13" s="34">
        <v>5.21</v>
      </c>
      <c r="H13" s="34">
        <v>0.49</v>
      </c>
      <c r="I13" s="32">
        <f>F13*G13*H13</f>
        <v>45178.671299999995</v>
      </c>
      <c r="J13" s="34">
        <v>3.42</v>
      </c>
      <c r="K13" s="32">
        <f>I13*J13</f>
        <v>154511.05584599997</v>
      </c>
      <c r="L13" s="32">
        <v>10</v>
      </c>
      <c r="M13" s="32">
        <f>K13*L13/100</f>
        <v>15451.105584599998</v>
      </c>
      <c r="N13" s="30"/>
      <c r="O13" s="32"/>
      <c r="P13" s="32">
        <f>M13+O13</f>
        <v>15451.105584599998</v>
      </c>
      <c r="Q13" s="32">
        <f>K13+P13</f>
        <v>169962.16143059998</v>
      </c>
      <c r="R13" s="34"/>
      <c r="S13" s="40">
        <f>Q13</f>
        <v>169962.16143059998</v>
      </c>
    </row>
    <row r="14" spans="1:21" s="26" customFormat="1" ht="17.850000000000001" customHeight="1">
      <c r="A14" s="28"/>
      <c r="B14" s="41" t="s">
        <v>22</v>
      </c>
      <c r="C14" s="42"/>
      <c r="D14" s="42"/>
      <c r="E14" s="42"/>
      <c r="F14" s="42"/>
      <c r="G14" s="42"/>
      <c r="H14" s="51">
        <f>SUM(H12:H13)</f>
        <v>0.98</v>
      </c>
      <c r="I14" s="44">
        <f>SUM(I12:I13)</f>
        <v>82466.250299999985</v>
      </c>
      <c r="J14" s="45"/>
      <c r="K14" s="44">
        <f>SUM(K12:K13)</f>
        <v>282034.57602599997</v>
      </c>
      <c r="L14" s="45"/>
      <c r="M14" s="44">
        <f>SUM(M12:M13)</f>
        <v>28203.4576026</v>
      </c>
      <c r="N14" s="45"/>
      <c r="O14" s="44">
        <f>SUM(O12:O13)</f>
        <v>0</v>
      </c>
      <c r="P14" s="44">
        <f>SUM(P12:P13)</f>
        <v>28203.4576026</v>
      </c>
      <c r="Q14" s="44">
        <f>SUM(Q12:Q13)</f>
        <v>310238.03362859995</v>
      </c>
      <c r="R14" s="44"/>
      <c r="S14" s="44">
        <f>SUM(S12:S13)</f>
        <v>310238.03362859995</v>
      </c>
    </row>
    <row r="15" spans="1:21" s="26" customFormat="1" ht="17.850000000000001" customHeight="1">
      <c r="A15" s="268" t="s">
        <v>34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70"/>
    </row>
    <row r="16" spans="1:21" s="26" customFormat="1" ht="17.850000000000001" customHeight="1">
      <c r="A16" s="28">
        <v>1</v>
      </c>
      <c r="B16" s="29" t="s">
        <v>578</v>
      </c>
      <c r="C16" s="30" t="s">
        <v>555</v>
      </c>
      <c r="D16" s="30"/>
      <c r="E16" s="30">
        <v>20.399999999999999</v>
      </c>
      <c r="F16" s="30">
        <v>17697</v>
      </c>
      <c r="G16" s="34">
        <v>4.71</v>
      </c>
      <c r="H16" s="33">
        <v>0.75</v>
      </c>
      <c r="I16" s="32">
        <f>F16*G16*H16</f>
        <v>62514.652499999997</v>
      </c>
      <c r="J16" s="34">
        <v>1.71</v>
      </c>
      <c r="K16" s="32">
        <f>I16*J16</f>
        <v>106900.05577499999</v>
      </c>
      <c r="L16" s="32"/>
      <c r="M16" s="32"/>
      <c r="N16" s="32">
        <v>10</v>
      </c>
      <c r="O16" s="32">
        <f>K16*N16/100</f>
        <v>10690.0055775</v>
      </c>
      <c r="P16" s="32">
        <f>M16+O16</f>
        <v>10690.0055775</v>
      </c>
      <c r="Q16" s="32">
        <f>K16+P16</f>
        <v>117590.06135249999</v>
      </c>
      <c r="R16" s="34"/>
      <c r="S16" s="40">
        <f>Q16</f>
        <v>117590.06135249999</v>
      </c>
    </row>
    <row r="17" spans="1:19" s="26" customFormat="1" ht="17.850000000000001" customHeight="1" thickBot="1">
      <c r="A17" s="52"/>
      <c r="B17" s="231" t="s">
        <v>22</v>
      </c>
      <c r="C17" s="54"/>
      <c r="D17" s="54"/>
      <c r="E17" s="54"/>
      <c r="F17" s="54"/>
      <c r="G17" s="54" t="s">
        <v>558</v>
      </c>
      <c r="H17" s="101">
        <f>SUM(H16)</f>
        <v>0.75</v>
      </c>
      <c r="I17" s="102">
        <f>SUM(I16:I16)</f>
        <v>62514.652499999997</v>
      </c>
      <c r="J17" s="58"/>
      <c r="K17" s="102">
        <f>SUM(K16:K16)</f>
        <v>106900.05577499999</v>
      </c>
      <c r="L17" s="58"/>
      <c r="M17" s="102">
        <f>SUM(M16:M16)</f>
        <v>0</v>
      </c>
      <c r="N17" s="58"/>
      <c r="O17" s="102">
        <f>SUM(O16:O16)</f>
        <v>10690.0055775</v>
      </c>
      <c r="P17" s="102">
        <f>SUM(P16:P16)</f>
        <v>10690.0055775</v>
      </c>
      <c r="Q17" s="102">
        <f>SUM(Q16:Q16)</f>
        <v>117590.06135249999</v>
      </c>
      <c r="R17" s="58"/>
      <c r="S17" s="104">
        <f>SUM(S16:S16)</f>
        <v>117590.06135249999</v>
      </c>
    </row>
    <row r="18" spans="1:19" s="26" customFormat="1" ht="17.850000000000001" customHeight="1">
      <c r="A18" s="281" t="s">
        <v>431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3"/>
    </row>
    <row r="19" spans="1:19" s="26" customFormat="1" ht="17.850000000000001" customHeight="1">
      <c r="A19" s="265" t="s">
        <v>34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7"/>
    </row>
    <row r="20" spans="1:19" s="26" customFormat="1" ht="17.850000000000001" customHeight="1">
      <c r="A20" s="28">
        <v>1</v>
      </c>
      <c r="B20" s="29" t="s">
        <v>531</v>
      </c>
      <c r="C20" s="30">
        <v>2</v>
      </c>
      <c r="D20" s="30"/>
      <c r="E20" s="30"/>
      <c r="F20" s="30">
        <v>17697</v>
      </c>
      <c r="G20" s="30">
        <v>2.84</v>
      </c>
      <c r="H20" s="31">
        <v>1</v>
      </c>
      <c r="I20" s="32">
        <f>F20*G20*H20</f>
        <v>50259.479999999996</v>
      </c>
      <c r="J20" s="34">
        <v>1.71</v>
      </c>
      <c r="K20" s="49">
        <f>I20*J20</f>
        <v>85943.710799999986</v>
      </c>
      <c r="L20" s="32"/>
      <c r="M20" s="32"/>
      <c r="N20" s="32">
        <v>10</v>
      </c>
      <c r="O20" s="32">
        <f>K20*N20/100</f>
        <v>8594.371079999999</v>
      </c>
      <c r="P20" s="32">
        <f t="shared" ref="P20:P21" si="0">M20+O20</f>
        <v>8594.371079999999</v>
      </c>
      <c r="Q20" s="32">
        <f>K20+P20</f>
        <v>94538.081879999983</v>
      </c>
      <c r="R20" s="34">
        <v>1.1499999999999999</v>
      </c>
      <c r="S20" s="40">
        <f>Q20*R20</f>
        <v>108718.79416199998</v>
      </c>
    </row>
    <row r="21" spans="1:19" s="26" customFormat="1" ht="17.850000000000001" customHeight="1">
      <c r="A21" s="28">
        <v>2</v>
      </c>
      <c r="B21" s="29" t="s">
        <v>532</v>
      </c>
      <c r="C21" s="30">
        <v>2</v>
      </c>
      <c r="D21" s="30"/>
      <c r="E21" s="30"/>
      <c r="F21" s="30">
        <v>17697</v>
      </c>
      <c r="G21" s="30">
        <v>2.84</v>
      </c>
      <c r="H21" s="38">
        <v>1</v>
      </c>
      <c r="I21" s="32">
        <f>F21*G21*H21</f>
        <v>50259.479999999996</v>
      </c>
      <c r="J21" s="34">
        <v>1.71</v>
      </c>
      <c r="K21" s="49">
        <f>I21*J21</f>
        <v>85943.710799999986</v>
      </c>
      <c r="L21" s="32"/>
      <c r="M21" s="32"/>
      <c r="N21" s="32">
        <v>10</v>
      </c>
      <c r="O21" s="32">
        <f>K21*N21/100</f>
        <v>8594.371079999999</v>
      </c>
      <c r="P21" s="32">
        <f t="shared" si="0"/>
        <v>8594.371079999999</v>
      </c>
      <c r="Q21" s="32">
        <f>K21+P21</f>
        <v>94538.081879999983</v>
      </c>
      <c r="R21" s="34">
        <v>1.1499999999999999</v>
      </c>
      <c r="S21" s="40">
        <f>Q21*R21</f>
        <v>108718.79416199998</v>
      </c>
    </row>
    <row r="22" spans="1:19" s="26" customFormat="1" ht="17.850000000000001" customHeight="1" thickBot="1">
      <c r="A22" s="28"/>
      <c r="B22" s="41" t="s">
        <v>22</v>
      </c>
      <c r="C22" s="42"/>
      <c r="D22" s="42"/>
      <c r="E22" s="42"/>
      <c r="F22" s="42"/>
      <c r="G22" s="42"/>
      <c r="H22" s="51">
        <f>SUM(H20:H21)</f>
        <v>2</v>
      </c>
      <c r="I22" s="44">
        <f>SUM(I20:I21)</f>
        <v>100518.95999999999</v>
      </c>
      <c r="J22" s="45"/>
      <c r="K22" s="44">
        <f>SUM(K20:K21)</f>
        <v>171887.42159999997</v>
      </c>
      <c r="L22" s="45"/>
      <c r="M22" s="44">
        <f>SUM(M20:M21)</f>
        <v>0</v>
      </c>
      <c r="N22" s="45"/>
      <c r="O22" s="44">
        <f>SUM(O20:O21)</f>
        <v>17188.742159999998</v>
      </c>
      <c r="P22" s="44">
        <f>SUM(P20:P21)</f>
        <v>17188.742159999998</v>
      </c>
      <c r="Q22" s="44">
        <f>SUM(Q20:Q21)</f>
        <v>189076.16375999997</v>
      </c>
      <c r="R22" s="45"/>
      <c r="S22" s="83">
        <f>SUM(S20:S21)</f>
        <v>217437.58832399995</v>
      </c>
    </row>
    <row r="23" spans="1:19" s="26" customFormat="1" ht="17.850000000000001" customHeight="1">
      <c r="A23" s="262" t="s">
        <v>154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4"/>
    </row>
    <row r="24" spans="1:19" s="26" customFormat="1" ht="17.850000000000001" customHeight="1">
      <c r="A24" s="268" t="s">
        <v>34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70"/>
    </row>
    <row r="25" spans="1:19" s="26" customFormat="1" ht="17.850000000000001" customHeight="1">
      <c r="A25" s="28">
        <v>1</v>
      </c>
      <c r="B25" s="29" t="s">
        <v>533</v>
      </c>
      <c r="C25" s="30">
        <v>5</v>
      </c>
      <c r="D25" s="30"/>
      <c r="E25" s="30"/>
      <c r="F25" s="30">
        <v>17697</v>
      </c>
      <c r="G25" s="30">
        <v>2.93</v>
      </c>
      <c r="H25" s="31">
        <v>1</v>
      </c>
      <c r="I25" s="32">
        <f>F25*G25*H25</f>
        <v>51852.210000000006</v>
      </c>
      <c r="J25" s="34">
        <v>1.71</v>
      </c>
      <c r="K25" s="49">
        <f>I25*J25</f>
        <v>88667.279100000014</v>
      </c>
      <c r="L25" s="32"/>
      <c r="M25" s="32"/>
      <c r="N25" s="32">
        <v>10</v>
      </c>
      <c r="O25" s="32">
        <f>K25*N25/100</f>
        <v>8866.7279100000014</v>
      </c>
      <c r="P25" s="32">
        <f t="shared" ref="P25:P27" si="1">M25+O25</f>
        <v>8866.7279100000014</v>
      </c>
      <c r="Q25" s="32">
        <f>K25+P25</f>
        <v>97534.007010000016</v>
      </c>
      <c r="R25" s="34">
        <v>1.1499999999999999</v>
      </c>
      <c r="S25" s="40">
        <f>Q25*R25</f>
        <v>112164.10806150001</v>
      </c>
    </row>
    <row r="26" spans="1:19" s="26" customFormat="1" ht="17.850000000000001" customHeight="1">
      <c r="A26" s="28">
        <v>2</v>
      </c>
      <c r="B26" s="29" t="s">
        <v>534</v>
      </c>
      <c r="C26" s="30">
        <v>2</v>
      </c>
      <c r="D26" s="30"/>
      <c r="E26" s="30"/>
      <c r="F26" s="30">
        <v>17697</v>
      </c>
      <c r="G26" s="30">
        <v>2.84</v>
      </c>
      <c r="H26" s="31">
        <v>1</v>
      </c>
      <c r="I26" s="32">
        <f>F26*G26*H26</f>
        <v>50259.479999999996</v>
      </c>
      <c r="J26" s="34">
        <v>1.71</v>
      </c>
      <c r="K26" s="49">
        <f>I26*J26</f>
        <v>85943.710799999986</v>
      </c>
      <c r="L26" s="32"/>
      <c r="M26" s="32"/>
      <c r="N26" s="32">
        <v>10</v>
      </c>
      <c r="O26" s="32">
        <f>K26*N26/100</f>
        <v>8594.371079999999</v>
      </c>
      <c r="P26" s="32">
        <f t="shared" si="1"/>
        <v>8594.371079999999</v>
      </c>
      <c r="Q26" s="32">
        <f>K26+P26</f>
        <v>94538.081879999983</v>
      </c>
      <c r="R26" s="34">
        <v>1.1499999999999999</v>
      </c>
      <c r="S26" s="40">
        <f>Q26*R26</f>
        <v>108718.79416199998</v>
      </c>
    </row>
    <row r="27" spans="1:19" s="26" customFormat="1" ht="17.850000000000001" customHeight="1">
      <c r="A27" s="28">
        <v>3</v>
      </c>
      <c r="B27" s="29" t="s">
        <v>535</v>
      </c>
      <c r="C27" s="30">
        <v>2</v>
      </c>
      <c r="D27" s="30"/>
      <c r="E27" s="30"/>
      <c r="F27" s="30">
        <v>17697</v>
      </c>
      <c r="G27" s="30">
        <v>2.84</v>
      </c>
      <c r="H27" s="31">
        <v>1</v>
      </c>
      <c r="I27" s="32">
        <f>F27*G27*H27</f>
        <v>50259.479999999996</v>
      </c>
      <c r="J27" s="34">
        <v>1.71</v>
      </c>
      <c r="K27" s="49">
        <f>I27*J27</f>
        <v>85943.710799999986</v>
      </c>
      <c r="L27" s="32"/>
      <c r="M27" s="32"/>
      <c r="N27" s="32">
        <v>10</v>
      </c>
      <c r="O27" s="32">
        <f>K27*N27/100</f>
        <v>8594.371079999999</v>
      </c>
      <c r="P27" s="32">
        <f t="shared" si="1"/>
        <v>8594.371079999999</v>
      </c>
      <c r="Q27" s="32">
        <f>K27+P27</f>
        <v>94538.081879999983</v>
      </c>
      <c r="R27" s="34">
        <v>1.1499999999999999</v>
      </c>
      <c r="S27" s="40">
        <f>Q27*R27</f>
        <v>108718.79416199998</v>
      </c>
    </row>
    <row r="28" spans="1:19" s="26" customFormat="1" ht="17.850000000000001" customHeight="1" thickBot="1">
      <c r="A28" s="28"/>
      <c r="B28" s="41" t="s">
        <v>22</v>
      </c>
      <c r="C28" s="42"/>
      <c r="D28" s="42"/>
      <c r="E28" s="42"/>
      <c r="F28" s="42"/>
      <c r="G28" s="42"/>
      <c r="H28" s="51">
        <f>SUM(H25:H27)</f>
        <v>3</v>
      </c>
      <c r="I28" s="44">
        <f>SUM(I25:I27)</f>
        <v>152371.16999999998</v>
      </c>
      <c r="J28" s="45"/>
      <c r="K28" s="44">
        <f>SUM(K25:K27)</f>
        <v>260554.70069999999</v>
      </c>
      <c r="L28" s="45"/>
      <c r="M28" s="44">
        <f>SUM(M25:M27)</f>
        <v>0</v>
      </c>
      <c r="N28" s="45"/>
      <c r="O28" s="44">
        <f>SUM(O25:O27)</f>
        <v>26055.470069999996</v>
      </c>
      <c r="P28" s="44">
        <f>SUM(P25:P27)</f>
        <v>26055.470069999996</v>
      </c>
      <c r="Q28" s="44">
        <f>SUM(Q25:Q27)</f>
        <v>286610.17076999997</v>
      </c>
      <c r="R28" s="44"/>
      <c r="S28" s="83">
        <f>SUM(S25:S27)</f>
        <v>329601.69638549996</v>
      </c>
    </row>
    <row r="29" spans="1:19" s="26" customFormat="1" ht="17.850000000000001" customHeight="1">
      <c r="A29" s="262" t="s">
        <v>163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4"/>
    </row>
    <row r="30" spans="1:19" s="26" customFormat="1" ht="17.850000000000001" customHeight="1">
      <c r="A30" s="265" t="s">
        <v>34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7"/>
    </row>
    <row r="31" spans="1:19" s="26" customFormat="1" ht="17.850000000000001" customHeight="1">
      <c r="A31" s="28">
        <v>1</v>
      </c>
      <c r="B31" s="29" t="s">
        <v>531</v>
      </c>
      <c r="C31" s="30">
        <v>2</v>
      </c>
      <c r="D31" s="30"/>
      <c r="E31" s="30"/>
      <c r="F31" s="30">
        <v>17697</v>
      </c>
      <c r="G31" s="30">
        <v>2.84</v>
      </c>
      <c r="H31" s="31">
        <v>1</v>
      </c>
      <c r="I31" s="32">
        <f t="shared" ref="I31:I37" si="2">F31*G31*H31</f>
        <v>50259.479999999996</v>
      </c>
      <c r="J31" s="34">
        <v>1.71</v>
      </c>
      <c r="K31" s="49">
        <f t="shared" ref="K31:K37" si="3">I31*J31</f>
        <v>85943.710799999986</v>
      </c>
      <c r="L31" s="32"/>
      <c r="M31" s="32"/>
      <c r="N31" s="32">
        <v>10</v>
      </c>
      <c r="O31" s="32">
        <f t="shared" ref="O31:O37" si="4">K31*N31/100</f>
        <v>8594.371079999999</v>
      </c>
      <c r="P31" s="32">
        <f t="shared" ref="P31:P37" si="5">M31+O31</f>
        <v>8594.371079999999</v>
      </c>
      <c r="Q31" s="32">
        <f t="shared" ref="Q31:Q37" si="6">K31+P31</f>
        <v>94538.081879999983</v>
      </c>
      <c r="R31" s="34">
        <v>1.1499999999999999</v>
      </c>
      <c r="S31" s="40">
        <f t="shared" ref="S31:S37" si="7">Q31*R31</f>
        <v>108718.79416199998</v>
      </c>
    </row>
    <row r="32" spans="1:19" s="26" customFormat="1" ht="17.850000000000001" customHeight="1">
      <c r="A32" s="28">
        <v>2</v>
      </c>
      <c r="B32" s="29" t="s">
        <v>531</v>
      </c>
      <c r="C32" s="30">
        <v>2</v>
      </c>
      <c r="D32" s="30"/>
      <c r="E32" s="30"/>
      <c r="F32" s="30">
        <v>17697</v>
      </c>
      <c r="G32" s="30">
        <v>2.84</v>
      </c>
      <c r="H32" s="31">
        <v>1</v>
      </c>
      <c r="I32" s="32">
        <f t="shared" si="2"/>
        <v>50259.479999999996</v>
      </c>
      <c r="J32" s="34">
        <v>1.71</v>
      </c>
      <c r="K32" s="49">
        <f t="shared" si="3"/>
        <v>85943.710799999986</v>
      </c>
      <c r="L32" s="32"/>
      <c r="M32" s="32"/>
      <c r="N32" s="32">
        <v>10</v>
      </c>
      <c r="O32" s="32">
        <f t="shared" si="4"/>
        <v>8594.371079999999</v>
      </c>
      <c r="P32" s="32">
        <f t="shared" si="5"/>
        <v>8594.371079999999</v>
      </c>
      <c r="Q32" s="32">
        <f t="shared" si="6"/>
        <v>94538.081879999983</v>
      </c>
      <c r="R32" s="34">
        <v>1.1499999999999999</v>
      </c>
      <c r="S32" s="40">
        <f t="shared" si="7"/>
        <v>108718.79416199998</v>
      </c>
    </row>
    <row r="33" spans="1:19" s="26" customFormat="1" ht="17.850000000000001" customHeight="1">
      <c r="A33" s="28">
        <v>3</v>
      </c>
      <c r="B33" s="29" t="s">
        <v>531</v>
      </c>
      <c r="C33" s="30">
        <v>2</v>
      </c>
      <c r="D33" s="30"/>
      <c r="E33" s="30"/>
      <c r="F33" s="30">
        <v>17697</v>
      </c>
      <c r="G33" s="30">
        <v>2.84</v>
      </c>
      <c r="H33" s="31">
        <v>1</v>
      </c>
      <c r="I33" s="32">
        <f t="shared" si="2"/>
        <v>50259.479999999996</v>
      </c>
      <c r="J33" s="34">
        <v>1.71</v>
      </c>
      <c r="K33" s="49">
        <f t="shared" si="3"/>
        <v>85943.710799999986</v>
      </c>
      <c r="L33" s="32"/>
      <c r="M33" s="32"/>
      <c r="N33" s="32">
        <v>10</v>
      </c>
      <c r="O33" s="32">
        <f t="shared" si="4"/>
        <v>8594.371079999999</v>
      </c>
      <c r="P33" s="32">
        <f t="shared" si="5"/>
        <v>8594.371079999999</v>
      </c>
      <c r="Q33" s="32">
        <f t="shared" si="6"/>
        <v>94538.081879999983</v>
      </c>
      <c r="R33" s="34">
        <v>1.1499999999999999</v>
      </c>
      <c r="S33" s="40">
        <f t="shared" si="7"/>
        <v>108718.79416199998</v>
      </c>
    </row>
    <row r="34" spans="1:19" s="26" customFormat="1" ht="17.850000000000001" customHeight="1">
      <c r="A34" s="28">
        <v>4</v>
      </c>
      <c r="B34" s="29" t="s">
        <v>531</v>
      </c>
      <c r="C34" s="30">
        <v>2</v>
      </c>
      <c r="D34" s="30"/>
      <c r="E34" s="30"/>
      <c r="F34" s="30">
        <v>17697</v>
      </c>
      <c r="G34" s="30">
        <v>2.84</v>
      </c>
      <c r="H34" s="31">
        <v>1</v>
      </c>
      <c r="I34" s="32">
        <f t="shared" si="2"/>
        <v>50259.479999999996</v>
      </c>
      <c r="J34" s="34">
        <v>1.71</v>
      </c>
      <c r="K34" s="49">
        <f t="shared" si="3"/>
        <v>85943.710799999986</v>
      </c>
      <c r="L34" s="32"/>
      <c r="M34" s="32"/>
      <c r="N34" s="32">
        <v>10</v>
      </c>
      <c r="O34" s="32">
        <f t="shared" si="4"/>
        <v>8594.371079999999</v>
      </c>
      <c r="P34" s="32">
        <f t="shared" si="5"/>
        <v>8594.371079999999</v>
      </c>
      <c r="Q34" s="32">
        <f t="shared" si="6"/>
        <v>94538.081879999983</v>
      </c>
      <c r="R34" s="34">
        <v>1.1499999999999999</v>
      </c>
      <c r="S34" s="40">
        <f t="shared" si="7"/>
        <v>108718.79416199998</v>
      </c>
    </row>
    <row r="35" spans="1:19" s="26" customFormat="1" ht="17.850000000000001" customHeight="1">
      <c r="A35" s="28">
        <v>5</v>
      </c>
      <c r="B35" s="29" t="s">
        <v>536</v>
      </c>
      <c r="C35" s="30">
        <v>2</v>
      </c>
      <c r="D35" s="30"/>
      <c r="E35" s="30"/>
      <c r="F35" s="30">
        <v>17697</v>
      </c>
      <c r="G35" s="30">
        <v>2.84</v>
      </c>
      <c r="H35" s="31">
        <v>1</v>
      </c>
      <c r="I35" s="32">
        <f t="shared" si="2"/>
        <v>50259.479999999996</v>
      </c>
      <c r="J35" s="34">
        <v>1.71</v>
      </c>
      <c r="K35" s="49">
        <f t="shared" si="3"/>
        <v>85943.710799999986</v>
      </c>
      <c r="L35" s="32"/>
      <c r="M35" s="32"/>
      <c r="N35" s="32">
        <v>10</v>
      </c>
      <c r="O35" s="32">
        <f t="shared" si="4"/>
        <v>8594.371079999999</v>
      </c>
      <c r="P35" s="32">
        <f t="shared" si="5"/>
        <v>8594.371079999999</v>
      </c>
      <c r="Q35" s="32">
        <f t="shared" si="6"/>
        <v>94538.081879999983</v>
      </c>
      <c r="R35" s="34">
        <v>1.1499999999999999</v>
      </c>
      <c r="S35" s="40">
        <f t="shared" si="7"/>
        <v>108718.79416199998</v>
      </c>
    </row>
    <row r="36" spans="1:19" s="26" customFormat="1" ht="17.850000000000001" customHeight="1">
      <c r="A36" s="28">
        <v>6</v>
      </c>
      <c r="B36" s="29" t="s">
        <v>537</v>
      </c>
      <c r="C36" s="30">
        <v>2</v>
      </c>
      <c r="D36" s="30"/>
      <c r="E36" s="30"/>
      <c r="F36" s="30">
        <v>17697</v>
      </c>
      <c r="G36" s="30">
        <v>2.84</v>
      </c>
      <c r="H36" s="31">
        <v>1</v>
      </c>
      <c r="I36" s="32">
        <f t="shared" si="2"/>
        <v>50259.479999999996</v>
      </c>
      <c r="J36" s="34">
        <v>1.71</v>
      </c>
      <c r="K36" s="49">
        <f t="shared" si="3"/>
        <v>85943.710799999986</v>
      </c>
      <c r="L36" s="32"/>
      <c r="M36" s="32"/>
      <c r="N36" s="32">
        <v>10</v>
      </c>
      <c r="O36" s="32">
        <f t="shared" si="4"/>
        <v>8594.371079999999</v>
      </c>
      <c r="P36" s="32">
        <f t="shared" si="5"/>
        <v>8594.371079999999</v>
      </c>
      <c r="Q36" s="32">
        <f t="shared" si="6"/>
        <v>94538.081879999983</v>
      </c>
      <c r="R36" s="34">
        <v>1.1499999999999999</v>
      </c>
      <c r="S36" s="40">
        <f t="shared" si="7"/>
        <v>108718.79416199998</v>
      </c>
    </row>
    <row r="37" spans="1:19" s="26" customFormat="1" ht="17.850000000000001" customHeight="1">
      <c r="A37" s="28">
        <v>7</v>
      </c>
      <c r="B37" s="29" t="s">
        <v>538</v>
      </c>
      <c r="C37" s="30">
        <v>2</v>
      </c>
      <c r="D37" s="30"/>
      <c r="E37" s="30"/>
      <c r="F37" s="30">
        <v>17697</v>
      </c>
      <c r="G37" s="30">
        <v>2.84</v>
      </c>
      <c r="H37" s="31">
        <v>1</v>
      </c>
      <c r="I37" s="32">
        <f t="shared" si="2"/>
        <v>50259.479999999996</v>
      </c>
      <c r="J37" s="34">
        <v>1.71</v>
      </c>
      <c r="K37" s="49">
        <f t="shared" si="3"/>
        <v>85943.710799999986</v>
      </c>
      <c r="L37" s="32"/>
      <c r="M37" s="32"/>
      <c r="N37" s="32">
        <v>10</v>
      </c>
      <c r="O37" s="32">
        <f t="shared" si="4"/>
        <v>8594.371079999999</v>
      </c>
      <c r="P37" s="32">
        <f t="shared" si="5"/>
        <v>8594.371079999999</v>
      </c>
      <c r="Q37" s="32">
        <f t="shared" si="6"/>
        <v>94538.081879999983</v>
      </c>
      <c r="R37" s="34">
        <v>1.1499999999999999</v>
      </c>
      <c r="S37" s="40">
        <f t="shared" si="7"/>
        <v>108718.79416199998</v>
      </c>
    </row>
    <row r="38" spans="1:19" s="26" customFormat="1" ht="17.850000000000001" customHeight="1" thickBot="1">
      <c r="A38" s="28"/>
      <c r="B38" s="41" t="s">
        <v>22</v>
      </c>
      <c r="C38" s="42"/>
      <c r="D38" s="42"/>
      <c r="E38" s="42"/>
      <c r="F38" s="42"/>
      <c r="G38" s="42"/>
      <c r="H38" s="48">
        <f>SUM(H31:H37)</f>
        <v>7</v>
      </c>
      <c r="I38" s="44">
        <f>SUM(I31:I37)</f>
        <v>351816.35999999993</v>
      </c>
      <c r="J38" s="45"/>
      <c r="K38" s="44">
        <f>SUM(K31:K37)</f>
        <v>601605.97559999989</v>
      </c>
      <c r="L38" s="45"/>
      <c r="M38" s="44">
        <f>SUM(M31:M37)</f>
        <v>0</v>
      </c>
      <c r="N38" s="45"/>
      <c r="O38" s="44">
        <f>SUM(O31:O37)</f>
        <v>60160.597559999987</v>
      </c>
      <c r="P38" s="44">
        <f>SUM(P31:P37)</f>
        <v>60160.597559999987</v>
      </c>
      <c r="Q38" s="44">
        <f>SUM(Q31:Q37)</f>
        <v>661766.5731599998</v>
      </c>
      <c r="R38" s="45"/>
      <c r="S38" s="83">
        <f>SUM(S31:S37)</f>
        <v>761031.55913399975</v>
      </c>
    </row>
    <row r="39" spans="1:19" s="26" customFormat="1" ht="17.850000000000001" customHeight="1">
      <c r="A39" s="262" t="s">
        <v>175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</row>
    <row r="40" spans="1:19" s="26" customFormat="1" ht="17.850000000000001" customHeight="1">
      <c r="A40" s="265" t="s">
        <v>34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7"/>
    </row>
    <row r="41" spans="1:19" s="26" customFormat="1" ht="17.850000000000001" customHeight="1">
      <c r="A41" s="28">
        <v>1</v>
      </c>
      <c r="B41" s="29" t="s">
        <v>533</v>
      </c>
      <c r="C41" s="30">
        <v>5</v>
      </c>
      <c r="D41" s="30"/>
      <c r="E41" s="30"/>
      <c r="F41" s="30">
        <v>17697</v>
      </c>
      <c r="G41" s="30">
        <v>2.93</v>
      </c>
      <c r="H41" s="31">
        <v>1</v>
      </c>
      <c r="I41" s="32">
        <f>F41*G41*H41</f>
        <v>51852.210000000006</v>
      </c>
      <c r="J41" s="34">
        <v>1.71</v>
      </c>
      <c r="K41" s="49">
        <f>I41*J41</f>
        <v>88667.279100000014</v>
      </c>
      <c r="L41" s="32"/>
      <c r="M41" s="32"/>
      <c r="N41" s="32">
        <v>10</v>
      </c>
      <c r="O41" s="32">
        <f>K41*N41/100</f>
        <v>8866.7279100000014</v>
      </c>
      <c r="P41" s="32">
        <f t="shared" ref="P41:P42" si="8">M41+O41</f>
        <v>8866.7279100000014</v>
      </c>
      <c r="Q41" s="32">
        <f>K41+P41</f>
        <v>97534.007010000016</v>
      </c>
      <c r="R41" s="34">
        <v>1.1499999999999999</v>
      </c>
      <c r="S41" s="40">
        <f>Q41*R41</f>
        <v>112164.10806150001</v>
      </c>
    </row>
    <row r="42" spans="1:19" s="26" customFormat="1" ht="17.850000000000001" customHeight="1">
      <c r="A42" s="28">
        <v>2</v>
      </c>
      <c r="B42" s="29" t="s">
        <v>539</v>
      </c>
      <c r="C42" s="30">
        <v>2</v>
      </c>
      <c r="D42" s="30"/>
      <c r="E42" s="30"/>
      <c r="F42" s="30">
        <v>17697</v>
      </c>
      <c r="G42" s="30">
        <v>2.84</v>
      </c>
      <c r="H42" s="31">
        <v>1</v>
      </c>
      <c r="I42" s="32">
        <f>F42*G42*H42</f>
        <v>50259.479999999996</v>
      </c>
      <c r="J42" s="34">
        <v>1.71</v>
      </c>
      <c r="K42" s="49">
        <f>I42*J42</f>
        <v>85943.710799999986</v>
      </c>
      <c r="L42" s="32"/>
      <c r="M42" s="32"/>
      <c r="N42" s="32">
        <v>10</v>
      </c>
      <c r="O42" s="32">
        <f>K42*N42/100</f>
        <v>8594.371079999999</v>
      </c>
      <c r="P42" s="32">
        <f t="shared" si="8"/>
        <v>8594.371079999999</v>
      </c>
      <c r="Q42" s="32">
        <f>K42+P42</f>
        <v>94538.081879999983</v>
      </c>
      <c r="R42" s="34">
        <v>1.1499999999999999</v>
      </c>
      <c r="S42" s="40">
        <f>Q42*R42</f>
        <v>108718.79416199998</v>
      </c>
    </row>
    <row r="43" spans="1:19" s="26" customFormat="1" ht="17.850000000000001" customHeight="1" thickBot="1">
      <c r="A43" s="28"/>
      <c r="B43" s="41" t="s">
        <v>22</v>
      </c>
      <c r="C43" s="42"/>
      <c r="D43" s="42"/>
      <c r="E43" s="42"/>
      <c r="F43" s="42"/>
      <c r="G43" s="42"/>
      <c r="H43" s="46">
        <f>SUM(H41:H42)</f>
        <v>2</v>
      </c>
      <c r="I43" s="44">
        <f>SUM(I41:I42)</f>
        <v>102111.69</v>
      </c>
      <c r="J43" s="45"/>
      <c r="K43" s="44">
        <f>SUM(K41:K42)</f>
        <v>174610.98989999999</v>
      </c>
      <c r="L43" s="45"/>
      <c r="M43" s="44">
        <f>SUM(M41:M42)</f>
        <v>0</v>
      </c>
      <c r="N43" s="45"/>
      <c r="O43" s="44">
        <f>SUM(O41:O42)</f>
        <v>17461.098989999999</v>
      </c>
      <c r="P43" s="44">
        <f>SUM(P41:P42)</f>
        <v>17461.098989999999</v>
      </c>
      <c r="Q43" s="44">
        <f>SUM(Q41:Q42)</f>
        <v>192072.08889000001</v>
      </c>
      <c r="R43" s="45"/>
      <c r="S43" s="83">
        <f>SUM(S41:S42)</f>
        <v>220882.90222349999</v>
      </c>
    </row>
    <row r="44" spans="1:19" s="26" customFormat="1" ht="17.850000000000001" customHeight="1">
      <c r="A44" s="262" t="s">
        <v>541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4"/>
    </row>
    <row r="45" spans="1:19" s="26" customFormat="1" ht="17.850000000000001" customHeight="1">
      <c r="A45" s="265" t="s">
        <v>34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7"/>
    </row>
    <row r="46" spans="1:19" s="26" customFormat="1" ht="17.850000000000001" customHeight="1">
      <c r="A46" s="28">
        <v>1</v>
      </c>
      <c r="B46" s="29" t="s">
        <v>533</v>
      </c>
      <c r="C46" s="30">
        <v>5</v>
      </c>
      <c r="D46" s="30"/>
      <c r="E46" s="30"/>
      <c r="F46" s="30">
        <v>17697</v>
      </c>
      <c r="G46" s="30">
        <v>2.93</v>
      </c>
      <c r="H46" s="31">
        <v>1</v>
      </c>
      <c r="I46" s="32">
        <f>F46*G46*H46</f>
        <v>51852.210000000006</v>
      </c>
      <c r="J46" s="34">
        <v>1.71</v>
      </c>
      <c r="K46" s="49">
        <f>I46*J46</f>
        <v>88667.279100000014</v>
      </c>
      <c r="L46" s="32"/>
      <c r="M46" s="32"/>
      <c r="N46" s="32">
        <v>10</v>
      </c>
      <c r="O46" s="32">
        <f>K46*N46/100</f>
        <v>8866.7279100000014</v>
      </c>
      <c r="P46" s="32">
        <f t="shared" ref="P46:P50" si="9">M46+O46</f>
        <v>8866.7279100000014</v>
      </c>
      <c r="Q46" s="32">
        <f>K46+P46</f>
        <v>97534.007010000016</v>
      </c>
      <c r="R46" s="34">
        <v>1.1499999999999999</v>
      </c>
      <c r="S46" s="40">
        <f>Q46*R46</f>
        <v>112164.10806150001</v>
      </c>
    </row>
    <row r="47" spans="1:19" s="26" customFormat="1" ht="17.850000000000001" customHeight="1">
      <c r="A47" s="28">
        <v>2</v>
      </c>
      <c r="B47" s="29" t="s">
        <v>533</v>
      </c>
      <c r="C47" s="30">
        <v>5</v>
      </c>
      <c r="D47" s="30"/>
      <c r="E47" s="30"/>
      <c r="F47" s="30">
        <v>17697</v>
      </c>
      <c r="G47" s="30">
        <v>2.93</v>
      </c>
      <c r="H47" s="31">
        <v>1</v>
      </c>
      <c r="I47" s="32">
        <f>F47*G47*H47</f>
        <v>51852.210000000006</v>
      </c>
      <c r="J47" s="34">
        <v>1.71</v>
      </c>
      <c r="K47" s="49">
        <f>I47*J47</f>
        <v>88667.279100000014</v>
      </c>
      <c r="L47" s="32"/>
      <c r="M47" s="32"/>
      <c r="N47" s="32">
        <v>10</v>
      </c>
      <c r="O47" s="32">
        <f>K47*N47/100</f>
        <v>8866.7279100000014</v>
      </c>
      <c r="P47" s="32">
        <f t="shared" si="9"/>
        <v>8866.7279100000014</v>
      </c>
      <c r="Q47" s="32">
        <f>K47+P47</f>
        <v>97534.007010000016</v>
      </c>
      <c r="R47" s="34">
        <v>1.1499999999999999</v>
      </c>
      <c r="S47" s="40">
        <f>Q47*R47</f>
        <v>112164.10806150001</v>
      </c>
    </row>
    <row r="48" spans="1:19" s="26" customFormat="1" ht="17.850000000000001" customHeight="1">
      <c r="A48" s="28">
        <v>3</v>
      </c>
      <c r="B48" s="29" t="s">
        <v>533</v>
      </c>
      <c r="C48" s="30">
        <v>5</v>
      </c>
      <c r="D48" s="30"/>
      <c r="E48" s="30"/>
      <c r="F48" s="30">
        <v>17697</v>
      </c>
      <c r="G48" s="30">
        <v>2.93</v>
      </c>
      <c r="H48" s="31">
        <v>1</v>
      </c>
      <c r="I48" s="32">
        <f>F48*G48*H48</f>
        <v>51852.210000000006</v>
      </c>
      <c r="J48" s="34">
        <v>1.71</v>
      </c>
      <c r="K48" s="49">
        <f>I48*J48</f>
        <v>88667.279100000014</v>
      </c>
      <c r="L48" s="32"/>
      <c r="M48" s="32"/>
      <c r="N48" s="32">
        <v>10</v>
      </c>
      <c r="O48" s="32">
        <f>K48*N48/100</f>
        <v>8866.7279100000014</v>
      </c>
      <c r="P48" s="32">
        <f t="shared" si="9"/>
        <v>8866.7279100000014</v>
      </c>
      <c r="Q48" s="32">
        <f>K48+P48</f>
        <v>97534.007010000016</v>
      </c>
      <c r="R48" s="34">
        <v>1.1499999999999999</v>
      </c>
      <c r="S48" s="40">
        <f>Q48*R48</f>
        <v>112164.10806150001</v>
      </c>
    </row>
    <row r="49" spans="1:19" s="26" customFormat="1" ht="17.850000000000001" customHeight="1">
      <c r="A49" s="28">
        <v>4</v>
      </c>
      <c r="B49" s="29" t="s">
        <v>533</v>
      </c>
      <c r="C49" s="30">
        <v>5</v>
      </c>
      <c r="D49" s="30"/>
      <c r="E49" s="30"/>
      <c r="F49" s="30">
        <v>17697</v>
      </c>
      <c r="G49" s="30">
        <v>2.93</v>
      </c>
      <c r="H49" s="31">
        <v>1</v>
      </c>
      <c r="I49" s="32">
        <f>F49*G49*H49</f>
        <v>51852.210000000006</v>
      </c>
      <c r="J49" s="34">
        <v>1.71</v>
      </c>
      <c r="K49" s="49">
        <f>I49*J49</f>
        <v>88667.279100000014</v>
      </c>
      <c r="L49" s="32"/>
      <c r="M49" s="32"/>
      <c r="N49" s="32">
        <v>10</v>
      </c>
      <c r="O49" s="32">
        <f>K49*N49/100</f>
        <v>8866.7279100000014</v>
      </c>
      <c r="P49" s="32">
        <f t="shared" si="9"/>
        <v>8866.7279100000014</v>
      </c>
      <c r="Q49" s="32">
        <f>K49+P49</f>
        <v>97534.007010000016</v>
      </c>
      <c r="R49" s="34">
        <v>1.1499999999999999</v>
      </c>
      <c r="S49" s="40">
        <f>Q49*R49</f>
        <v>112164.10806150001</v>
      </c>
    </row>
    <row r="50" spans="1:19" s="26" customFormat="1" ht="17.850000000000001" customHeight="1">
      <c r="A50" s="28">
        <v>5</v>
      </c>
      <c r="B50" s="29" t="s">
        <v>540</v>
      </c>
      <c r="C50" s="30">
        <v>2</v>
      </c>
      <c r="D50" s="30"/>
      <c r="E50" s="30"/>
      <c r="F50" s="30">
        <v>17697</v>
      </c>
      <c r="G50" s="30">
        <v>2.84</v>
      </c>
      <c r="H50" s="31">
        <v>1</v>
      </c>
      <c r="I50" s="32">
        <f>F50*G50*H50</f>
        <v>50259.479999999996</v>
      </c>
      <c r="J50" s="34">
        <v>1.71</v>
      </c>
      <c r="K50" s="49">
        <f>I50*J50</f>
        <v>85943.710799999986</v>
      </c>
      <c r="L50" s="32"/>
      <c r="M50" s="32"/>
      <c r="N50" s="32">
        <v>10</v>
      </c>
      <c r="O50" s="32">
        <f>K50*N50/100</f>
        <v>8594.371079999999</v>
      </c>
      <c r="P50" s="32">
        <f t="shared" si="9"/>
        <v>8594.371079999999</v>
      </c>
      <c r="Q50" s="32">
        <f>K50+P50</f>
        <v>94538.081879999983</v>
      </c>
      <c r="R50" s="34">
        <v>1.1499999999999999</v>
      </c>
      <c r="S50" s="40">
        <f>Q50*R50</f>
        <v>108718.79416199998</v>
      </c>
    </row>
    <row r="51" spans="1:19" s="26" customFormat="1" ht="17.850000000000001" customHeight="1" thickBot="1">
      <c r="A51" s="28"/>
      <c r="B51" s="41" t="s">
        <v>22</v>
      </c>
      <c r="C51" s="42"/>
      <c r="D51" s="42"/>
      <c r="E51" s="42"/>
      <c r="F51" s="42"/>
      <c r="G51" s="42"/>
      <c r="H51" s="46">
        <f>SUM(H46:H50)</f>
        <v>5</v>
      </c>
      <c r="I51" s="73">
        <f>SUM(I46:I50)</f>
        <v>257668.32</v>
      </c>
      <c r="J51" s="45"/>
      <c r="K51" s="73">
        <f>SUM(K46:K50)</f>
        <v>440612.82720000006</v>
      </c>
      <c r="L51" s="45"/>
      <c r="M51" s="73">
        <f>SUM(M46:M50)</f>
        <v>0</v>
      </c>
      <c r="N51" s="45"/>
      <c r="O51" s="73">
        <f>SUM(O46:O50)</f>
        <v>44061.282720000003</v>
      </c>
      <c r="P51" s="73">
        <f>SUM(P46:P50)</f>
        <v>44061.282720000003</v>
      </c>
      <c r="Q51" s="73">
        <f>SUM(Q46:Q50)</f>
        <v>484674.10992000008</v>
      </c>
      <c r="R51" s="45"/>
      <c r="S51" s="82">
        <f>SUM(S46:S50)</f>
        <v>557375.22640799999</v>
      </c>
    </row>
    <row r="52" spans="1:19" s="26" customFormat="1" ht="17.850000000000001" customHeight="1">
      <c r="A52" s="262" t="s">
        <v>187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4"/>
    </row>
    <row r="53" spans="1:19" s="26" customFormat="1" ht="17.850000000000001" customHeight="1">
      <c r="A53" s="265" t="s">
        <v>34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7"/>
    </row>
    <row r="54" spans="1:19" s="26" customFormat="1" ht="17.850000000000001" customHeight="1">
      <c r="A54" s="28">
        <v>1</v>
      </c>
      <c r="B54" s="29" t="s">
        <v>533</v>
      </c>
      <c r="C54" s="30">
        <v>5</v>
      </c>
      <c r="D54" s="30"/>
      <c r="E54" s="30"/>
      <c r="F54" s="30">
        <v>17697</v>
      </c>
      <c r="G54" s="30">
        <v>2.93</v>
      </c>
      <c r="H54" s="31">
        <v>1</v>
      </c>
      <c r="I54" s="32">
        <f>F54*G54*H54</f>
        <v>51852.210000000006</v>
      </c>
      <c r="J54" s="34">
        <v>1.71</v>
      </c>
      <c r="K54" s="49">
        <f>I54*J54</f>
        <v>88667.279100000014</v>
      </c>
      <c r="L54" s="32"/>
      <c r="M54" s="32"/>
      <c r="N54" s="32">
        <v>10</v>
      </c>
      <c r="O54" s="32">
        <f>K54*N54/100</f>
        <v>8866.7279100000014</v>
      </c>
      <c r="P54" s="32">
        <f t="shared" ref="P54:P58" si="10">M54+O54</f>
        <v>8866.7279100000014</v>
      </c>
      <c r="Q54" s="32">
        <f>K54+P54</f>
        <v>97534.007010000016</v>
      </c>
      <c r="R54" s="34">
        <v>1.1499999999999999</v>
      </c>
      <c r="S54" s="40">
        <f>Q54*R54</f>
        <v>112164.10806150001</v>
      </c>
    </row>
    <row r="55" spans="1:19" s="26" customFormat="1" ht="17.850000000000001" customHeight="1">
      <c r="A55" s="28">
        <v>2</v>
      </c>
      <c r="B55" s="29" t="s">
        <v>533</v>
      </c>
      <c r="C55" s="30">
        <v>5</v>
      </c>
      <c r="D55" s="30"/>
      <c r="E55" s="30"/>
      <c r="F55" s="30">
        <v>17697</v>
      </c>
      <c r="G55" s="30">
        <v>2.93</v>
      </c>
      <c r="H55" s="31">
        <v>1</v>
      </c>
      <c r="I55" s="32">
        <f>F55*G55*H55</f>
        <v>51852.210000000006</v>
      </c>
      <c r="J55" s="34">
        <v>1.71</v>
      </c>
      <c r="K55" s="49">
        <f>I55*J55</f>
        <v>88667.279100000014</v>
      </c>
      <c r="L55" s="32"/>
      <c r="M55" s="32"/>
      <c r="N55" s="32">
        <v>10</v>
      </c>
      <c r="O55" s="32">
        <f>K55*N55/100</f>
        <v>8866.7279100000014</v>
      </c>
      <c r="P55" s="32">
        <f t="shared" si="10"/>
        <v>8866.7279100000014</v>
      </c>
      <c r="Q55" s="32">
        <f>K55+P55</f>
        <v>97534.007010000016</v>
      </c>
      <c r="R55" s="34">
        <v>1.1499999999999999</v>
      </c>
      <c r="S55" s="40">
        <f>Q55*R55</f>
        <v>112164.10806150001</v>
      </c>
    </row>
    <row r="56" spans="1:19" s="26" customFormat="1" ht="17.850000000000001" customHeight="1">
      <c r="A56" s="28">
        <v>3</v>
      </c>
      <c r="B56" s="29" t="s">
        <v>533</v>
      </c>
      <c r="C56" s="30">
        <v>5</v>
      </c>
      <c r="D56" s="30"/>
      <c r="E56" s="30"/>
      <c r="F56" s="30">
        <v>17697</v>
      </c>
      <c r="G56" s="30">
        <v>2.93</v>
      </c>
      <c r="H56" s="38">
        <v>1</v>
      </c>
      <c r="I56" s="32">
        <f>F56*G56*H56</f>
        <v>51852.210000000006</v>
      </c>
      <c r="J56" s="34">
        <v>1.71</v>
      </c>
      <c r="K56" s="49">
        <f>I56*J56</f>
        <v>88667.279100000014</v>
      </c>
      <c r="L56" s="32"/>
      <c r="M56" s="32"/>
      <c r="N56" s="32">
        <v>10</v>
      </c>
      <c r="O56" s="32">
        <f>K56*N56/100</f>
        <v>8866.7279100000014</v>
      </c>
      <c r="P56" s="32">
        <f t="shared" si="10"/>
        <v>8866.7279100000014</v>
      </c>
      <c r="Q56" s="32">
        <f>K56+P56</f>
        <v>97534.007010000016</v>
      </c>
      <c r="R56" s="34">
        <v>1.1499999999999999</v>
      </c>
      <c r="S56" s="40">
        <f>Q56*R56</f>
        <v>112164.10806150001</v>
      </c>
    </row>
    <row r="57" spans="1:19" s="26" customFormat="1" ht="17.850000000000001" customHeight="1">
      <c r="A57" s="28">
        <v>4</v>
      </c>
      <c r="B57" s="29" t="s">
        <v>533</v>
      </c>
      <c r="C57" s="30">
        <v>5</v>
      </c>
      <c r="D57" s="30"/>
      <c r="E57" s="30"/>
      <c r="F57" s="30">
        <v>17697</v>
      </c>
      <c r="G57" s="30">
        <v>2.93</v>
      </c>
      <c r="H57" s="31">
        <v>1</v>
      </c>
      <c r="I57" s="32">
        <f>F57*G57*H57</f>
        <v>51852.210000000006</v>
      </c>
      <c r="J57" s="34">
        <v>1.71</v>
      </c>
      <c r="K57" s="49">
        <f>I57*J57</f>
        <v>88667.279100000014</v>
      </c>
      <c r="L57" s="32"/>
      <c r="M57" s="32"/>
      <c r="N57" s="32">
        <v>10</v>
      </c>
      <c r="O57" s="32">
        <f>K57*N57/100</f>
        <v>8866.7279100000014</v>
      </c>
      <c r="P57" s="32">
        <f t="shared" si="10"/>
        <v>8866.7279100000014</v>
      </c>
      <c r="Q57" s="32">
        <f>K57+P57</f>
        <v>97534.007010000016</v>
      </c>
      <c r="R57" s="34">
        <v>1.1499999999999999</v>
      </c>
      <c r="S57" s="40">
        <f>Q57*R57</f>
        <v>112164.10806150001</v>
      </c>
    </row>
    <row r="58" spans="1:19" s="26" customFormat="1" ht="17.850000000000001" customHeight="1">
      <c r="A58" s="28">
        <v>5</v>
      </c>
      <c r="B58" s="29" t="s">
        <v>542</v>
      </c>
      <c r="C58" s="30">
        <v>2</v>
      </c>
      <c r="D58" s="30"/>
      <c r="E58" s="30"/>
      <c r="F58" s="30">
        <v>17697</v>
      </c>
      <c r="G58" s="30">
        <v>2.84</v>
      </c>
      <c r="H58" s="31">
        <v>1</v>
      </c>
      <c r="I58" s="32">
        <f>F58*G58*H58</f>
        <v>50259.479999999996</v>
      </c>
      <c r="J58" s="34">
        <v>1.71</v>
      </c>
      <c r="K58" s="49">
        <f>I58*J58</f>
        <v>85943.710799999986</v>
      </c>
      <c r="L58" s="32"/>
      <c r="M58" s="32"/>
      <c r="N58" s="32">
        <v>10</v>
      </c>
      <c r="O58" s="32">
        <f>K58*N58/100</f>
        <v>8594.371079999999</v>
      </c>
      <c r="P58" s="32">
        <f t="shared" si="10"/>
        <v>8594.371079999999</v>
      </c>
      <c r="Q58" s="32">
        <f>K58+P58</f>
        <v>94538.081879999983</v>
      </c>
      <c r="R58" s="34">
        <v>1.1499999999999999</v>
      </c>
      <c r="S58" s="40">
        <f>Q58*R58</f>
        <v>108718.79416199998</v>
      </c>
    </row>
    <row r="59" spans="1:19" s="26" customFormat="1" ht="17.850000000000001" customHeight="1" thickBot="1">
      <c r="A59" s="69"/>
      <c r="B59" s="41" t="s">
        <v>22</v>
      </c>
      <c r="C59" s="42"/>
      <c r="D59" s="42"/>
      <c r="E59" s="42"/>
      <c r="F59" s="42"/>
      <c r="G59" s="42"/>
      <c r="H59" s="46">
        <f>SUM(H54:H58)</f>
        <v>5</v>
      </c>
      <c r="I59" s="44">
        <f>SUM(I54:I58)</f>
        <v>257668.32</v>
      </c>
      <c r="J59" s="45"/>
      <c r="K59" s="44">
        <f>SUM(K54:K58)</f>
        <v>440612.82720000006</v>
      </c>
      <c r="L59" s="45"/>
      <c r="M59" s="44">
        <f>SUM(M54:M58)</f>
        <v>0</v>
      </c>
      <c r="N59" s="45"/>
      <c r="O59" s="44">
        <f>SUM(O54:O58)</f>
        <v>44061.282720000003</v>
      </c>
      <c r="P59" s="44">
        <f>SUM(P54:P58)</f>
        <v>44061.282720000003</v>
      </c>
      <c r="Q59" s="44">
        <f>SUM(Q54:Q58)</f>
        <v>484674.10992000008</v>
      </c>
      <c r="R59" s="45"/>
      <c r="S59" s="83">
        <f>SUM(S54:S58)</f>
        <v>557375.22640799999</v>
      </c>
    </row>
    <row r="60" spans="1:19" s="26" customFormat="1" ht="17.850000000000001" customHeight="1">
      <c r="A60" s="262" t="s">
        <v>190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4"/>
    </row>
    <row r="61" spans="1:19" s="26" customFormat="1" ht="17.850000000000001" customHeight="1">
      <c r="A61" s="265" t="s">
        <v>34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</row>
    <row r="62" spans="1:19" s="26" customFormat="1" ht="17.850000000000001" customHeight="1">
      <c r="A62" s="28">
        <v>1</v>
      </c>
      <c r="B62" s="29" t="s">
        <v>531</v>
      </c>
      <c r="C62" s="30">
        <v>2</v>
      </c>
      <c r="D62" s="30"/>
      <c r="E62" s="30"/>
      <c r="F62" s="30">
        <v>17697</v>
      </c>
      <c r="G62" s="30">
        <v>2.84</v>
      </c>
      <c r="H62" s="31">
        <v>1</v>
      </c>
      <c r="I62" s="32">
        <f>F62*G62*H62</f>
        <v>50259.479999999996</v>
      </c>
      <c r="J62" s="34">
        <v>1.71</v>
      </c>
      <c r="K62" s="49">
        <f>I62*J62</f>
        <v>85943.710799999986</v>
      </c>
      <c r="L62" s="32"/>
      <c r="M62" s="32"/>
      <c r="N62" s="32">
        <v>10</v>
      </c>
      <c r="O62" s="32">
        <f>K62*N62/100</f>
        <v>8594.371079999999</v>
      </c>
      <c r="P62" s="32">
        <f t="shared" ref="P62:P63" si="11">M62+O62</f>
        <v>8594.371079999999</v>
      </c>
      <c r="Q62" s="32">
        <f>K62+P62</f>
        <v>94538.081879999983</v>
      </c>
      <c r="R62" s="34">
        <v>1.1499999999999999</v>
      </c>
      <c r="S62" s="40">
        <f>Q62*R62</f>
        <v>108718.79416199998</v>
      </c>
    </row>
    <row r="63" spans="1:19" s="26" customFormat="1" ht="17.850000000000001" customHeight="1">
      <c r="A63" s="28">
        <v>2</v>
      </c>
      <c r="B63" s="29" t="s">
        <v>543</v>
      </c>
      <c r="C63" s="30">
        <v>2</v>
      </c>
      <c r="D63" s="30"/>
      <c r="E63" s="30"/>
      <c r="F63" s="30">
        <v>17697</v>
      </c>
      <c r="G63" s="30">
        <v>2.84</v>
      </c>
      <c r="H63" s="31">
        <v>1</v>
      </c>
      <c r="I63" s="32">
        <f>F63*G63*H63</f>
        <v>50259.479999999996</v>
      </c>
      <c r="J63" s="34">
        <v>1.71</v>
      </c>
      <c r="K63" s="49">
        <f>I63*J63</f>
        <v>85943.710799999986</v>
      </c>
      <c r="L63" s="32"/>
      <c r="M63" s="32"/>
      <c r="N63" s="32">
        <v>10</v>
      </c>
      <c r="O63" s="32">
        <f>K63*N63/100</f>
        <v>8594.371079999999</v>
      </c>
      <c r="P63" s="32">
        <f t="shared" si="11"/>
        <v>8594.371079999999</v>
      </c>
      <c r="Q63" s="32">
        <f>K63+P63</f>
        <v>94538.081879999983</v>
      </c>
      <c r="R63" s="34">
        <v>1.1499999999999999</v>
      </c>
      <c r="S63" s="40">
        <f>Q63*R63</f>
        <v>108718.79416199998</v>
      </c>
    </row>
    <row r="64" spans="1:19" s="26" customFormat="1" ht="17.850000000000001" customHeight="1" thickBot="1">
      <c r="A64" s="28"/>
      <c r="B64" s="41" t="s">
        <v>22</v>
      </c>
      <c r="C64" s="42"/>
      <c r="D64" s="42"/>
      <c r="E64" s="42"/>
      <c r="F64" s="42"/>
      <c r="G64" s="42"/>
      <c r="H64" s="46">
        <f>SUM(H62:H63)</f>
        <v>2</v>
      </c>
      <c r="I64" s="44">
        <f>SUM(I62:I63)</f>
        <v>100518.95999999999</v>
      </c>
      <c r="J64" s="45"/>
      <c r="K64" s="44">
        <f>SUM(K62:K63)</f>
        <v>171887.42159999997</v>
      </c>
      <c r="L64" s="45"/>
      <c r="M64" s="44">
        <f>SUM(M62:M63)</f>
        <v>0</v>
      </c>
      <c r="N64" s="45"/>
      <c r="O64" s="44">
        <f>SUM(O62:O63)</f>
        <v>17188.742159999998</v>
      </c>
      <c r="P64" s="44">
        <f>SUM(P62:P63)</f>
        <v>17188.742159999998</v>
      </c>
      <c r="Q64" s="44">
        <f>SUM(Q62:Q63)</f>
        <v>189076.16375999997</v>
      </c>
      <c r="R64" s="45"/>
      <c r="S64" s="83">
        <f>SUM(S62:S63)</f>
        <v>217437.58832399995</v>
      </c>
    </row>
    <row r="65" spans="1:19" s="26" customFormat="1" ht="17.850000000000001" customHeight="1">
      <c r="A65" s="262" t="s">
        <v>348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4"/>
    </row>
    <row r="66" spans="1:19" s="26" customFormat="1" ht="17.850000000000001" customHeight="1">
      <c r="A66" s="265" t="s">
        <v>34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</row>
    <row r="67" spans="1:19" s="26" customFormat="1" ht="17.850000000000001" customHeight="1">
      <c r="A67" s="28">
        <v>1</v>
      </c>
      <c r="B67" s="29" t="s">
        <v>544</v>
      </c>
      <c r="C67" s="30">
        <v>2</v>
      </c>
      <c r="D67" s="30"/>
      <c r="E67" s="30"/>
      <c r="F67" s="30">
        <v>17697</v>
      </c>
      <c r="G67" s="30">
        <v>2.84</v>
      </c>
      <c r="H67" s="31">
        <v>1</v>
      </c>
      <c r="I67" s="32">
        <f>F67*G67*H67</f>
        <v>50259.479999999996</v>
      </c>
      <c r="J67" s="34">
        <v>1.71</v>
      </c>
      <c r="K67" s="49">
        <f>I67*J67</f>
        <v>85943.710799999986</v>
      </c>
      <c r="L67" s="32"/>
      <c r="M67" s="32"/>
      <c r="N67" s="32">
        <v>10</v>
      </c>
      <c r="O67" s="32">
        <f>K67*N67/100</f>
        <v>8594.371079999999</v>
      </c>
      <c r="P67" s="32">
        <f t="shared" ref="P67:P68" si="12">M67+O67</f>
        <v>8594.371079999999</v>
      </c>
      <c r="Q67" s="32">
        <f>K67+P67</f>
        <v>94538.081879999983</v>
      </c>
      <c r="R67" s="50">
        <v>1.1499999999999999</v>
      </c>
      <c r="S67" s="40">
        <f>Q67*R67</f>
        <v>108718.79416199998</v>
      </c>
    </row>
    <row r="68" spans="1:19" s="26" customFormat="1" ht="17.850000000000001" customHeight="1">
      <c r="A68" s="28">
        <v>2</v>
      </c>
      <c r="B68" s="29" t="s">
        <v>544</v>
      </c>
      <c r="C68" s="30">
        <v>2</v>
      </c>
      <c r="D68" s="30"/>
      <c r="E68" s="30"/>
      <c r="F68" s="30">
        <v>17697</v>
      </c>
      <c r="G68" s="30">
        <v>2.84</v>
      </c>
      <c r="H68" s="31">
        <v>1</v>
      </c>
      <c r="I68" s="32">
        <f>F68*G68*H68</f>
        <v>50259.479999999996</v>
      </c>
      <c r="J68" s="34">
        <v>1.71</v>
      </c>
      <c r="K68" s="49">
        <f>I68*J68</f>
        <v>85943.710799999986</v>
      </c>
      <c r="L68" s="32"/>
      <c r="M68" s="32"/>
      <c r="N68" s="32">
        <v>10</v>
      </c>
      <c r="O68" s="32">
        <f>K68*N68/100</f>
        <v>8594.371079999999</v>
      </c>
      <c r="P68" s="32">
        <f t="shared" si="12"/>
        <v>8594.371079999999</v>
      </c>
      <c r="Q68" s="32">
        <f>K68+P68</f>
        <v>94538.081879999983</v>
      </c>
      <c r="R68" s="50">
        <v>1.1499999999999999</v>
      </c>
      <c r="S68" s="40">
        <f>Q68*R68</f>
        <v>108718.79416199998</v>
      </c>
    </row>
    <row r="69" spans="1:19" s="26" customFormat="1" ht="17.850000000000001" customHeight="1" thickBot="1">
      <c r="A69" s="28"/>
      <c r="B69" s="41" t="s">
        <v>22</v>
      </c>
      <c r="C69" s="42"/>
      <c r="D69" s="42"/>
      <c r="E69" s="42"/>
      <c r="F69" s="42"/>
      <c r="G69" s="42"/>
      <c r="H69" s="46">
        <f>SUM(H67:H68)</f>
        <v>2</v>
      </c>
      <c r="I69" s="44">
        <f>SUM(I67:I68)</f>
        <v>100518.95999999999</v>
      </c>
      <c r="J69" s="45"/>
      <c r="K69" s="44">
        <f>SUM(K67:K68)</f>
        <v>171887.42159999997</v>
      </c>
      <c r="L69" s="45"/>
      <c r="M69" s="44">
        <f>SUM(M67:M68)</f>
        <v>0</v>
      </c>
      <c r="N69" s="45"/>
      <c r="O69" s="44">
        <f>SUM(O67:O68)</f>
        <v>17188.742159999998</v>
      </c>
      <c r="P69" s="44">
        <f>SUM(P67:P68)</f>
        <v>17188.742159999998</v>
      </c>
      <c r="Q69" s="44">
        <f>SUM(Q67:Q68)</f>
        <v>189076.16375999997</v>
      </c>
      <c r="R69" s="45"/>
      <c r="S69" s="83">
        <f>SUM(S67:S68)</f>
        <v>217437.58832399995</v>
      </c>
    </row>
    <row r="70" spans="1:19" s="26" customFormat="1" ht="17.850000000000001" customHeight="1">
      <c r="A70" s="296" t="s">
        <v>191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8"/>
    </row>
    <row r="71" spans="1:19" s="26" customFormat="1" ht="17.850000000000001" customHeight="1">
      <c r="A71" s="265" t="s">
        <v>34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7"/>
    </row>
    <row r="72" spans="1:19" s="26" customFormat="1" ht="17.850000000000001" customHeight="1">
      <c r="A72" s="28">
        <v>1</v>
      </c>
      <c r="B72" s="29" t="s">
        <v>562</v>
      </c>
      <c r="C72" s="30">
        <v>2</v>
      </c>
      <c r="D72" s="30"/>
      <c r="E72" s="30"/>
      <c r="F72" s="30">
        <v>17697</v>
      </c>
      <c r="G72" s="30">
        <v>2.84</v>
      </c>
      <c r="H72" s="31">
        <v>1</v>
      </c>
      <c r="I72" s="32">
        <f>F72*G72*H72</f>
        <v>50259.479999999996</v>
      </c>
      <c r="J72" s="34">
        <v>1.71</v>
      </c>
      <c r="K72" s="49">
        <f>I72*J72</f>
        <v>85943.710799999986</v>
      </c>
      <c r="L72" s="32"/>
      <c r="M72" s="32"/>
      <c r="N72" s="32">
        <v>10</v>
      </c>
      <c r="O72" s="32">
        <f>K72*N72/100</f>
        <v>8594.371079999999</v>
      </c>
      <c r="P72" s="32">
        <f t="shared" ref="P72" si="13">M72+O72</f>
        <v>8594.371079999999</v>
      </c>
      <c r="Q72" s="32">
        <f>K72+P72</f>
        <v>94538.081879999983</v>
      </c>
      <c r="R72" s="34">
        <v>1.1499999999999999</v>
      </c>
      <c r="S72" s="40">
        <f>Q72*R72</f>
        <v>108718.79416199998</v>
      </c>
    </row>
    <row r="73" spans="1:19" s="26" customFormat="1" ht="17.850000000000001" customHeight="1" thickBot="1">
      <c r="A73" s="28"/>
      <c r="B73" s="41" t="s">
        <v>22</v>
      </c>
      <c r="C73" s="42"/>
      <c r="D73" s="42"/>
      <c r="E73" s="42"/>
      <c r="F73" s="42"/>
      <c r="G73" s="42"/>
      <c r="H73" s="70">
        <f>SUM(H72:H72)</f>
        <v>1</v>
      </c>
      <c r="I73" s="73">
        <f>SUM(I72:I72)</f>
        <v>50259.479999999996</v>
      </c>
      <c r="J73" s="45"/>
      <c r="K73" s="73">
        <f>SUM(K72:K72)</f>
        <v>85943.710799999986</v>
      </c>
      <c r="L73" s="45"/>
      <c r="M73" s="73">
        <f>SUM(M72:M72)</f>
        <v>0</v>
      </c>
      <c r="N73" s="45"/>
      <c r="O73" s="73">
        <f>SUM(O72:O72)</f>
        <v>8594.371079999999</v>
      </c>
      <c r="P73" s="73">
        <f>SUM(P72:P72)</f>
        <v>8594.371079999999</v>
      </c>
      <c r="Q73" s="73">
        <f>SUM(Q72:Q72)</f>
        <v>94538.081879999983</v>
      </c>
      <c r="R73" s="45"/>
      <c r="S73" s="82">
        <f>SUM(S72:S72)</f>
        <v>108718.79416199998</v>
      </c>
    </row>
    <row r="74" spans="1:19" s="26" customFormat="1" ht="17.850000000000001" customHeight="1">
      <c r="A74" s="262" t="s">
        <v>197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4"/>
    </row>
    <row r="75" spans="1:19" s="26" customFormat="1" ht="17.850000000000001" customHeight="1">
      <c r="A75" s="257" t="s">
        <v>34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9"/>
    </row>
    <row r="76" spans="1:19" s="26" customFormat="1" ht="17.850000000000001" customHeight="1">
      <c r="A76" s="28">
        <v>1</v>
      </c>
      <c r="B76" s="29" t="s">
        <v>533</v>
      </c>
      <c r="C76" s="30">
        <v>5</v>
      </c>
      <c r="D76" s="30"/>
      <c r="E76" s="30"/>
      <c r="F76" s="30">
        <v>17697</v>
      </c>
      <c r="G76" s="30">
        <v>2.93</v>
      </c>
      <c r="H76" s="38">
        <v>1</v>
      </c>
      <c r="I76" s="32">
        <f t="shared" ref="I76:I81" si="14">F76*G76*H76</f>
        <v>51852.210000000006</v>
      </c>
      <c r="J76" s="34">
        <v>1.71</v>
      </c>
      <c r="K76" s="49">
        <f t="shared" ref="K76:K81" si="15">I76*J76</f>
        <v>88667.279100000014</v>
      </c>
      <c r="L76" s="32"/>
      <c r="M76" s="32"/>
      <c r="N76" s="32">
        <v>10</v>
      </c>
      <c r="O76" s="32">
        <f t="shared" ref="O76:O81" si="16">K76*N76/100</f>
        <v>8866.7279100000014</v>
      </c>
      <c r="P76" s="32">
        <f t="shared" ref="P76:P81" si="17">M76+O76</f>
        <v>8866.7279100000014</v>
      </c>
      <c r="Q76" s="32">
        <f t="shared" ref="Q76:Q81" si="18">K76+P76</f>
        <v>97534.007010000016</v>
      </c>
      <c r="R76" s="34">
        <v>1.1499999999999999</v>
      </c>
      <c r="S76" s="40">
        <f t="shared" ref="S76:S81" si="19">Q76*R76</f>
        <v>112164.10806150001</v>
      </c>
    </row>
    <row r="77" spans="1:19" s="26" customFormat="1" ht="17.850000000000001" customHeight="1">
      <c r="A77" s="28">
        <v>2</v>
      </c>
      <c r="B77" s="29" t="s">
        <v>533</v>
      </c>
      <c r="C77" s="30">
        <v>5</v>
      </c>
      <c r="D77" s="30"/>
      <c r="E77" s="30"/>
      <c r="F77" s="30">
        <v>17697</v>
      </c>
      <c r="G77" s="30">
        <v>2.93</v>
      </c>
      <c r="H77" s="38">
        <v>1</v>
      </c>
      <c r="I77" s="32">
        <f t="shared" si="14"/>
        <v>51852.210000000006</v>
      </c>
      <c r="J77" s="34">
        <v>1.71</v>
      </c>
      <c r="K77" s="49">
        <f t="shared" si="15"/>
        <v>88667.279100000014</v>
      </c>
      <c r="L77" s="32"/>
      <c r="M77" s="32"/>
      <c r="N77" s="32">
        <v>10</v>
      </c>
      <c r="O77" s="32">
        <f t="shared" si="16"/>
        <v>8866.7279100000014</v>
      </c>
      <c r="P77" s="32">
        <f t="shared" si="17"/>
        <v>8866.7279100000014</v>
      </c>
      <c r="Q77" s="32">
        <f t="shared" si="18"/>
        <v>97534.007010000016</v>
      </c>
      <c r="R77" s="34">
        <v>1.1499999999999999</v>
      </c>
      <c r="S77" s="40">
        <f t="shared" si="19"/>
        <v>112164.10806150001</v>
      </c>
    </row>
    <row r="78" spans="1:19" s="26" customFormat="1" ht="17.850000000000001" customHeight="1">
      <c r="A78" s="28">
        <v>3</v>
      </c>
      <c r="B78" s="29" t="s">
        <v>533</v>
      </c>
      <c r="C78" s="30">
        <v>5</v>
      </c>
      <c r="D78" s="30"/>
      <c r="E78" s="30"/>
      <c r="F78" s="30">
        <v>17697</v>
      </c>
      <c r="G78" s="30">
        <v>2.93</v>
      </c>
      <c r="H78" s="38">
        <v>1</v>
      </c>
      <c r="I78" s="32">
        <f t="shared" si="14"/>
        <v>51852.210000000006</v>
      </c>
      <c r="J78" s="34">
        <v>1.71</v>
      </c>
      <c r="K78" s="49">
        <f t="shared" si="15"/>
        <v>88667.279100000014</v>
      </c>
      <c r="L78" s="32"/>
      <c r="M78" s="32"/>
      <c r="N78" s="32">
        <v>10</v>
      </c>
      <c r="O78" s="32">
        <f t="shared" si="16"/>
        <v>8866.7279100000014</v>
      </c>
      <c r="P78" s="32">
        <f t="shared" si="17"/>
        <v>8866.7279100000014</v>
      </c>
      <c r="Q78" s="32">
        <f t="shared" si="18"/>
        <v>97534.007010000016</v>
      </c>
      <c r="R78" s="34">
        <v>1.1499999999999999</v>
      </c>
      <c r="S78" s="40">
        <f t="shared" si="19"/>
        <v>112164.10806150001</v>
      </c>
    </row>
    <row r="79" spans="1:19" s="26" customFormat="1" ht="17.850000000000001" customHeight="1">
      <c r="A79" s="28">
        <v>4</v>
      </c>
      <c r="B79" s="29" t="s">
        <v>533</v>
      </c>
      <c r="C79" s="30">
        <v>5</v>
      </c>
      <c r="D79" s="30"/>
      <c r="E79" s="30"/>
      <c r="F79" s="30">
        <v>17697</v>
      </c>
      <c r="G79" s="30">
        <v>2.93</v>
      </c>
      <c r="H79" s="38">
        <v>1</v>
      </c>
      <c r="I79" s="32">
        <f t="shared" si="14"/>
        <v>51852.210000000006</v>
      </c>
      <c r="J79" s="34">
        <v>1.71</v>
      </c>
      <c r="K79" s="49">
        <f t="shared" si="15"/>
        <v>88667.279100000014</v>
      </c>
      <c r="L79" s="32"/>
      <c r="M79" s="32"/>
      <c r="N79" s="32">
        <v>10</v>
      </c>
      <c r="O79" s="32">
        <f t="shared" si="16"/>
        <v>8866.7279100000014</v>
      </c>
      <c r="P79" s="32">
        <f t="shared" si="17"/>
        <v>8866.7279100000014</v>
      </c>
      <c r="Q79" s="32">
        <f t="shared" si="18"/>
        <v>97534.007010000016</v>
      </c>
      <c r="R79" s="34">
        <v>1.1499999999999999</v>
      </c>
      <c r="S79" s="40">
        <f t="shared" si="19"/>
        <v>112164.10806150001</v>
      </c>
    </row>
    <row r="80" spans="1:19" s="26" customFormat="1" ht="17.850000000000001" customHeight="1">
      <c r="A80" s="28">
        <v>5</v>
      </c>
      <c r="B80" s="29" t="s">
        <v>545</v>
      </c>
      <c r="C80" s="30">
        <v>2</v>
      </c>
      <c r="D80" s="30"/>
      <c r="E80" s="30"/>
      <c r="F80" s="30">
        <v>17697</v>
      </c>
      <c r="G80" s="30">
        <v>2.84</v>
      </c>
      <c r="H80" s="38">
        <v>1</v>
      </c>
      <c r="I80" s="32">
        <f t="shared" si="14"/>
        <v>50259.479999999996</v>
      </c>
      <c r="J80" s="34">
        <v>1.71</v>
      </c>
      <c r="K80" s="49">
        <f t="shared" si="15"/>
        <v>85943.710799999986</v>
      </c>
      <c r="L80" s="32"/>
      <c r="M80" s="32"/>
      <c r="N80" s="32">
        <v>10</v>
      </c>
      <c r="O80" s="32">
        <f t="shared" si="16"/>
        <v>8594.371079999999</v>
      </c>
      <c r="P80" s="32">
        <f t="shared" si="17"/>
        <v>8594.371079999999</v>
      </c>
      <c r="Q80" s="32">
        <f t="shared" si="18"/>
        <v>94538.081879999983</v>
      </c>
      <c r="R80" s="34">
        <v>1.1499999999999999</v>
      </c>
      <c r="S80" s="40">
        <f t="shared" si="19"/>
        <v>108718.79416199998</v>
      </c>
    </row>
    <row r="81" spans="1:19" s="26" customFormat="1" ht="17.850000000000001" customHeight="1">
      <c r="A81" s="28">
        <v>6</v>
      </c>
      <c r="B81" s="29" t="s">
        <v>546</v>
      </c>
      <c r="C81" s="30">
        <v>2</v>
      </c>
      <c r="D81" s="30"/>
      <c r="E81" s="30"/>
      <c r="F81" s="30">
        <v>17697</v>
      </c>
      <c r="G81" s="30">
        <v>2.84</v>
      </c>
      <c r="H81" s="38">
        <v>1</v>
      </c>
      <c r="I81" s="32">
        <f t="shared" si="14"/>
        <v>50259.479999999996</v>
      </c>
      <c r="J81" s="34">
        <v>1.71</v>
      </c>
      <c r="K81" s="49">
        <f t="shared" si="15"/>
        <v>85943.710799999986</v>
      </c>
      <c r="L81" s="32"/>
      <c r="M81" s="32"/>
      <c r="N81" s="32">
        <v>10</v>
      </c>
      <c r="O81" s="32">
        <f t="shared" si="16"/>
        <v>8594.371079999999</v>
      </c>
      <c r="P81" s="32">
        <f t="shared" si="17"/>
        <v>8594.371079999999</v>
      </c>
      <c r="Q81" s="32">
        <f t="shared" si="18"/>
        <v>94538.081879999983</v>
      </c>
      <c r="R81" s="34">
        <v>1.1499999999999999</v>
      </c>
      <c r="S81" s="40">
        <f t="shared" si="19"/>
        <v>108718.79416199998</v>
      </c>
    </row>
    <row r="82" spans="1:19" s="26" customFormat="1" ht="17.850000000000001" customHeight="1" thickBot="1">
      <c r="A82" s="28"/>
      <c r="B82" s="41" t="s">
        <v>22</v>
      </c>
      <c r="C82" s="42"/>
      <c r="D82" s="42"/>
      <c r="E82" s="42"/>
      <c r="F82" s="42"/>
      <c r="G82" s="42"/>
      <c r="H82" s="70">
        <f>SUM(H76:H81)</f>
        <v>6</v>
      </c>
      <c r="I82" s="73">
        <f>SUM(I76:I81)</f>
        <v>307927.8</v>
      </c>
      <c r="J82" s="45"/>
      <c r="K82" s="73">
        <f>SUM(K76:K81)</f>
        <v>526556.53800000006</v>
      </c>
      <c r="L82" s="45"/>
      <c r="M82" s="73">
        <f>SUM(M76:M81)</f>
        <v>0</v>
      </c>
      <c r="N82" s="45"/>
      <c r="O82" s="73">
        <f>SUM(O76:O81)</f>
        <v>52655.6538</v>
      </c>
      <c r="P82" s="73">
        <f>SUM(P76:P81)</f>
        <v>52655.6538</v>
      </c>
      <c r="Q82" s="73">
        <f>SUM(Q76:Q81)</f>
        <v>579212.19180000003</v>
      </c>
      <c r="R82" s="45"/>
      <c r="S82" s="82">
        <f>SUM(S76:S81)</f>
        <v>666094.02056999994</v>
      </c>
    </row>
    <row r="83" spans="1:19" s="26" customFormat="1" ht="17.850000000000001" customHeight="1">
      <c r="A83" s="262" t="s">
        <v>217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4"/>
    </row>
    <row r="84" spans="1:19" s="26" customFormat="1" ht="17.850000000000001" customHeight="1">
      <c r="A84" s="265" t="s">
        <v>34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7"/>
    </row>
    <row r="85" spans="1:19" s="26" customFormat="1" ht="17.850000000000001" customHeight="1">
      <c r="A85" s="28">
        <v>1</v>
      </c>
      <c r="B85" s="29" t="s">
        <v>579</v>
      </c>
      <c r="C85" s="30">
        <v>4</v>
      </c>
      <c r="D85" s="30"/>
      <c r="E85" s="30"/>
      <c r="F85" s="30">
        <v>17697</v>
      </c>
      <c r="G85" s="34">
        <v>2.9</v>
      </c>
      <c r="H85" s="33">
        <v>0.25</v>
      </c>
      <c r="I85" s="32">
        <f>F85*G85*H85</f>
        <v>12830.324999999999</v>
      </c>
      <c r="J85" s="34">
        <v>1.71</v>
      </c>
      <c r="K85" s="49">
        <f>I85*J85</f>
        <v>21939.855749999999</v>
      </c>
      <c r="L85" s="32"/>
      <c r="M85" s="32"/>
      <c r="N85" s="32">
        <v>10</v>
      </c>
      <c r="O85" s="32">
        <f t="shared" ref="O85:O94" si="20">K85*N85/100</f>
        <v>2193.9855750000002</v>
      </c>
      <c r="P85" s="32">
        <f t="shared" ref="P85:P94" si="21">M85+O85</f>
        <v>2193.9855750000002</v>
      </c>
      <c r="Q85" s="32">
        <f t="shared" ref="Q85:Q94" si="22">K85+P85</f>
        <v>24133.841324999998</v>
      </c>
      <c r="R85" s="34">
        <v>1.1499999999999999</v>
      </c>
      <c r="S85" s="40">
        <f t="shared" ref="S85:S94" si="23">Q85*R85</f>
        <v>27753.917523749995</v>
      </c>
    </row>
    <row r="86" spans="1:19" s="26" customFormat="1" ht="17.850000000000001" customHeight="1">
      <c r="A86" s="28">
        <v>2</v>
      </c>
      <c r="B86" s="29" t="s">
        <v>533</v>
      </c>
      <c r="C86" s="30">
        <v>5</v>
      </c>
      <c r="D86" s="30"/>
      <c r="E86" s="30"/>
      <c r="F86" s="30">
        <v>17697</v>
      </c>
      <c r="G86" s="30">
        <v>2.93</v>
      </c>
      <c r="H86" s="38">
        <v>1</v>
      </c>
      <c r="I86" s="32">
        <f>F86*G86*H86</f>
        <v>51852.210000000006</v>
      </c>
      <c r="J86" s="34">
        <v>1.71</v>
      </c>
      <c r="K86" s="49">
        <f>I86*J86</f>
        <v>88667.279100000014</v>
      </c>
      <c r="L86" s="32"/>
      <c r="M86" s="32"/>
      <c r="N86" s="32">
        <v>10</v>
      </c>
      <c r="O86" s="32">
        <f t="shared" si="20"/>
        <v>8866.7279100000014</v>
      </c>
      <c r="P86" s="32">
        <f t="shared" si="21"/>
        <v>8866.7279100000014</v>
      </c>
      <c r="Q86" s="32">
        <f t="shared" si="22"/>
        <v>97534.007010000016</v>
      </c>
      <c r="R86" s="34">
        <v>1.1499999999999999</v>
      </c>
      <c r="S86" s="40">
        <f t="shared" si="23"/>
        <v>112164.10806150001</v>
      </c>
    </row>
    <row r="87" spans="1:19" s="26" customFormat="1" ht="17.850000000000001" customHeight="1">
      <c r="A87" s="28">
        <v>3</v>
      </c>
      <c r="B87" s="29" t="s">
        <v>533</v>
      </c>
      <c r="C87" s="30">
        <v>5</v>
      </c>
      <c r="D87" s="30"/>
      <c r="E87" s="30"/>
      <c r="F87" s="30">
        <v>17697</v>
      </c>
      <c r="G87" s="30">
        <v>2.93</v>
      </c>
      <c r="H87" s="38">
        <v>1</v>
      </c>
      <c r="I87" s="32">
        <f>F87*G87*H87</f>
        <v>51852.210000000006</v>
      </c>
      <c r="J87" s="34">
        <v>1.71</v>
      </c>
      <c r="K87" s="49">
        <f>I87*J87</f>
        <v>88667.279100000014</v>
      </c>
      <c r="L87" s="32"/>
      <c r="M87" s="32"/>
      <c r="N87" s="32">
        <v>10</v>
      </c>
      <c r="O87" s="32">
        <f t="shared" si="20"/>
        <v>8866.7279100000014</v>
      </c>
      <c r="P87" s="32">
        <f t="shared" si="21"/>
        <v>8866.7279100000014</v>
      </c>
      <c r="Q87" s="32">
        <f t="shared" si="22"/>
        <v>97534.007010000016</v>
      </c>
      <c r="R87" s="34">
        <v>1.1499999999999999</v>
      </c>
      <c r="S87" s="40">
        <f t="shared" si="23"/>
        <v>112164.10806150001</v>
      </c>
    </row>
    <row r="88" spans="1:19" s="26" customFormat="1" ht="17.850000000000001" customHeight="1">
      <c r="A88" s="28">
        <v>4</v>
      </c>
      <c r="B88" s="29" t="s">
        <v>533</v>
      </c>
      <c r="C88" s="30">
        <v>5</v>
      </c>
      <c r="D88" s="30"/>
      <c r="E88" s="30"/>
      <c r="F88" s="30">
        <v>17697</v>
      </c>
      <c r="G88" s="30">
        <v>2.93</v>
      </c>
      <c r="H88" s="38">
        <v>1</v>
      </c>
      <c r="I88" s="32">
        <f t="shared" ref="I88:I94" si="24">F88*G88*H88</f>
        <v>51852.210000000006</v>
      </c>
      <c r="J88" s="34">
        <v>1.71</v>
      </c>
      <c r="K88" s="49">
        <f t="shared" ref="K88:K94" si="25">I88*J88</f>
        <v>88667.279100000014</v>
      </c>
      <c r="L88" s="32"/>
      <c r="M88" s="32"/>
      <c r="N88" s="32">
        <v>10</v>
      </c>
      <c r="O88" s="32">
        <f t="shared" si="20"/>
        <v>8866.7279100000014</v>
      </c>
      <c r="P88" s="32">
        <f t="shared" si="21"/>
        <v>8866.7279100000014</v>
      </c>
      <c r="Q88" s="32">
        <f t="shared" si="22"/>
        <v>97534.007010000016</v>
      </c>
      <c r="R88" s="34">
        <v>1.1499999999999999</v>
      </c>
      <c r="S88" s="40">
        <f t="shared" si="23"/>
        <v>112164.10806150001</v>
      </c>
    </row>
    <row r="89" spans="1:19" s="26" customFormat="1" ht="17.850000000000001" customHeight="1">
      <c r="A89" s="28">
        <v>5</v>
      </c>
      <c r="B89" s="29" t="s">
        <v>533</v>
      </c>
      <c r="C89" s="30">
        <v>5</v>
      </c>
      <c r="D89" s="30"/>
      <c r="E89" s="30"/>
      <c r="F89" s="30">
        <v>17697</v>
      </c>
      <c r="G89" s="30">
        <v>2.93</v>
      </c>
      <c r="H89" s="38">
        <v>1</v>
      </c>
      <c r="I89" s="32">
        <f t="shared" si="24"/>
        <v>51852.210000000006</v>
      </c>
      <c r="J89" s="34">
        <v>1.71</v>
      </c>
      <c r="K89" s="49">
        <f t="shared" si="25"/>
        <v>88667.279100000014</v>
      </c>
      <c r="L89" s="32"/>
      <c r="M89" s="32"/>
      <c r="N89" s="32">
        <v>10</v>
      </c>
      <c r="O89" s="32">
        <f t="shared" si="20"/>
        <v>8866.7279100000014</v>
      </c>
      <c r="P89" s="32">
        <f t="shared" si="21"/>
        <v>8866.7279100000014</v>
      </c>
      <c r="Q89" s="32">
        <f t="shared" si="22"/>
        <v>97534.007010000016</v>
      </c>
      <c r="R89" s="34">
        <v>1.1499999999999999</v>
      </c>
      <c r="S89" s="40">
        <f t="shared" si="23"/>
        <v>112164.10806150001</v>
      </c>
    </row>
    <row r="90" spans="1:19" s="26" customFormat="1" ht="17.850000000000001" customHeight="1">
      <c r="A90" s="28">
        <v>6</v>
      </c>
      <c r="B90" s="29" t="s">
        <v>547</v>
      </c>
      <c r="C90" s="30">
        <v>2</v>
      </c>
      <c r="D90" s="30"/>
      <c r="E90" s="30"/>
      <c r="F90" s="30">
        <v>17697</v>
      </c>
      <c r="G90" s="30">
        <v>2.84</v>
      </c>
      <c r="H90" s="38">
        <v>1</v>
      </c>
      <c r="I90" s="32">
        <f t="shared" si="24"/>
        <v>50259.479999999996</v>
      </c>
      <c r="J90" s="34">
        <v>1.71</v>
      </c>
      <c r="K90" s="49">
        <f t="shared" si="25"/>
        <v>85943.710799999986</v>
      </c>
      <c r="L90" s="32"/>
      <c r="M90" s="32"/>
      <c r="N90" s="32">
        <v>10</v>
      </c>
      <c r="O90" s="32">
        <f t="shared" si="20"/>
        <v>8594.371079999999</v>
      </c>
      <c r="P90" s="32">
        <f t="shared" si="21"/>
        <v>8594.371079999999</v>
      </c>
      <c r="Q90" s="32">
        <f t="shared" si="22"/>
        <v>94538.081879999983</v>
      </c>
      <c r="R90" s="34">
        <v>1.1499999999999999</v>
      </c>
      <c r="S90" s="40">
        <f t="shared" si="23"/>
        <v>108718.79416199998</v>
      </c>
    </row>
    <row r="91" spans="1:19" s="26" customFormat="1" ht="17.850000000000001" customHeight="1">
      <c r="A91" s="28">
        <v>7</v>
      </c>
      <c r="B91" s="29" t="s">
        <v>548</v>
      </c>
      <c r="C91" s="30">
        <v>2</v>
      </c>
      <c r="D91" s="30"/>
      <c r="E91" s="30"/>
      <c r="F91" s="30">
        <v>17697</v>
      </c>
      <c r="G91" s="30">
        <v>2.84</v>
      </c>
      <c r="H91" s="38">
        <v>1</v>
      </c>
      <c r="I91" s="32">
        <f t="shared" si="24"/>
        <v>50259.479999999996</v>
      </c>
      <c r="J91" s="34">
        <v>1.71</v>
      </c>
      <c r="K91" s="49">
        <f t="shared" si="25"/>
        <v>85943.710799999986</v>
      </c>
      <c r="L91" s="32"/>
      <c r="M91" s="32"/>
      <c r="N91" s="32">
        <v>10</v>
      </c>
      <c r="O91" s="32">
        <f t="shared" si="20"/>
        <v>8594.371079999999</v>
      </c>
      <c r="P91" s="32">
        <f t="shared" si="21"/>
        <v>8594.371079999999</v>
      </c>
      <c r="Q91" s="32">
        <f t="shared" si="22"/>
        <v>94538.081879999983</v>
      </c>
      <c r="R91" s="34">
        <v>1.1499999999999999</v>
      </c>
      <c r="S91" s="40">
        <f t="shared" si="23"/>
        <v>108718.79416199998</v>
      </c>
    </row>
    <row r="92" spans="1:19" s="26" customFormat="1" ht="17.850000000000001" customHeight="1">
      <c r="A92" s="28">
        <v>8</v>
      </c>
      <c r="B92" s="29" t="s">
        <v>549</v>
      </c>
      <c r="C92" s="30">
        <v>2</v>
      </c>
      <c r="D92" s="30"/>
      <c r="E92" s="30"/>
      <c r="F92" s="30">
        <v>17697</v>
      </c>
      <c r="G92" s="30">
        <v>2.84</v>
      </c>
      <c r="H92" s="38">
        <v>1</v>
      </c>
      <c r="I92" s="32">
        <f t="shared" si="24"/>
        <v>50259.479999999996</v>
      </c>
      <c r="J92" s="34">
        <v>1.71</v>
      </c>
      <c r="K92" s="49">
        <f t="shared" si="25"/>
        <v>85943.710799999986</v>
      </c>
      <c r="L92" s="32"/>
      <c r="M92" s="32"/>
      <c r="N92" s="32">
        <v>10</v>
      </c>
      <c r="O92" s="32">
        <f t="shared" si="20"/>
        <v>8594.371079999999</v>
      </c>
      <c r="P92" s="32">
        <f t="shared" si="21"/>
        <v>8594.371079999999</v>
      </c>
      <c r="Q92" s="32">
        <f t="shared" si="22"/>
        <v>94538.081879999983</v>
      </c>
      <c r="R92" s="34">
        <v>1.1499999999999999</v>
      </c>
      <c r="S92" s="40">
        <f t="shared" si="23"/>
        <v>108718.79416199998</v>
      </c>
    </row>
    <row r="93" spans="1:19" s="26" customFormat="1" ht="17.850000000000001" customHeight="1">
      <c r="A93" s="28">
        <v>9</v>
      </c>
      <c r="B93" s="29" t="s">
        <v>550</v>
      </c>
      <c r="C93" s="30">
        <v>2</v>
      </c>
      <c r="D93" s="30"/>
      <c r="E93" s="30"/>
      <c r="F93" s="30">
        <v>17697</v>
      </c>
      <c r="G93" s="30">
        <v>2.84</v>
      </c>
      <c r="H93" s="38">
        <v>1</v>
      </c>
      <c r="I93" s="32">
        <f t="shared" si="24"/>
        <v>50259.479999999996</v>
      </c>
      <c r="J93" s="34">
        <v>1.71</v>
      </c>
      <c r="K93" s="49">
        <f t="shared" si="25"/>
        <v>85943.710799999986</v>
      </c>
      <c r="L93" s="32"/>
      <c r="M93" s="32"/>
      <c r="N93" s="32">
        <v>10</v>
      </c>
      <c r="O93" s="32">
        <f t="shared" si="20"/>
        <v>8594.371079999999</v>
      </c>
      <c r="P93" s="32">
        <f t="shared" si="21"/>
        <v>8594.371079999999</v>
      </c>
      <c r="Q93" s="32">
        <f t="shared" si="22"/>
        <v>94538.081879999983</v>
      </c>
      <c r="R93" s="34">
        <v>1.1499999999999999</v>
      </c>
      <c r="S93" s="40">
        <f t="shared" si="23"/>
        <v>108718.79416199998</v>
      </c>
    </row>
    <row r="94" spans="1:19" s="26" customFormat="1" ht="17.850000000000001" customHeight="1">
      <c r="A94" s="28">
        <v>10</v>
      </c>
      <c r="B94" s="29" t="s">
        <v>551</v>
      </c>
      <c r="C94" s="30">
        <v>2</v>
      </c>
      <c r="D94" s="30"/>
      <c r="E94" s="30"/>
      <c r="F94" s="30">
        <v>17697</v>
      </c>
      <c r="G94" s="30">
        <v>2.84</v>
      </c>
      <c r="H94" s="38">
        <v>1</v>
      </c>
      <c r="I94" s="32">
        <f t="shared" si="24"/>
        <v>50259.479999999996</v>
      </c>
      <c r="J94" s="34">
        <v>1.71</v>
      </c>
      <c r="K94" s="49">
        <f t="shared" si="25"/>
        <v>85943.710799999986</v>
      </c>
      <c r="L94" s="32"/>
      <c r="M94" s="32"/>
      <c r="N94" s="32">
        <v>10</v>
      </c>
      <c r="O94" s="32">
        <f t="shared" si="20"/>
        <v>8594.371079999999</v>
      </c>
      <c r="P94" s="32">
        <f t="shared" si="21"/>
        <v>8594.371079999999</v>
      </c>
      <c r="Q94" s="32">
        <f t="shared" si="22"/>
        <v>94538.081879999983</v>
      </c>
      <c r="R94" s="34">
        <v>1.1499999999999999</v>
      </c>
      <c r="S94" s="40">
        <f t="shared" si="23"/>
        <v>108718.79416199998</v>
      </c>
    </row>
    <row r="95" spans="1:19" s="26" customFormat="1" ht="17.850000000000001" customHeight="1" thickBot="1">
      <c r="A95" s="28"/>
      <c r="B95" s="41" t="s">
        <v>22</v>
      </c>
      <c r="C95" s="42"/>
      <c r="D95" s="42"/>
      <c r="E95" s="42"/>
      <c r="F95" s="42"/>
      <c r="G95" s="42"/>
      <c r="H95" s="43">
        <f>SUM(H85:H94)</f>
        <v>9.25</v>
      </c>
      <c r="I95" s="44">
        <f>SUM(I85:I94)</f>
        <v>471536.56499999994</v>
      </c>
      <c r="J95" s="45"/>
      <c r="K95" s="44">
        <f>SUM(K85:K94)</f>
        <v>806327.52615000005</v>
      </c>
      <c r="L95" s="45"/>
      <c r="M95" s="44">
        <f>SUM(M85:M94)</f>
        <v>0</v>
      </c>
      <c r="N95" s="45"/>
      <c r="O95" s="44">
        <f>SUM(O85:O94)</f>
        <v>80632.75261499999</v>
      </c>
      <c r="P95" s="44">
        <f>SUM(P85:P94)</f>
        <v>80632.75261499999</v>
      </c>
      <c r="Q95" s="44">
        <f>SUM(Q85:Q94)</f>
        <v>886960.27876499982</v>
      </c>
      <c r="R95" s="45"/>
      <c r="S95" s="83">
        <f>SUM(S85:S94)</f>
        <v>1020004.3205797498</v>
      </c>
    </row>
    <row r="96" spans="1:19" s="26" customFormat="1" ht="17.850000000000001" customHeight="1">
      <c r="A96" s="105"/>
      <c r="B96" s="299" t="s">
        <v>576</v>
      </c>
      <c r="C96" s="300"/>
      <c r="D96" s="300"/>
      <c r="E96" s="300"/>
      <c r="F96" s="300"/>
      <c r="G96" s="300"/>
      <c r="H96" s="232">
        <f>H97+H98</f>
        <v>45.98</v>
      </c>
      <c r="I96" s="233">
        <f>I97+I98</f>
        <v>2397897.4877999998</v>
      </c>
      <c r="J96" s="61"/>
      <c r="K96" s="233">
        <f>K97+K98</f>
        <v>4241421.9921509996</v>
      </c>
      <c r="L96" s="61"/>
      <c r="M96" s="233">
        <f>M97+M98</f>
        <v>28203.4576026</v>
      </c>
      <c r="N96" s="61"/>
      <c r="O96" s="233">
        <f>O97+O98</f>
        <v>395938.74161249993</v>
      </c>
      <c r="P96" s="233">
        <f>P97+P98</f>
        <v>424142.19921509991</v>
      </c>
      <c r="Q96" s="233">
        <f>Q97+Q98</f>
        <v>4665564.1913660988</v>
      </c>
      <c r="R96" s="61"/>
      <c r="S96" s="234">
        <f>S97+S98</f>
        <v>5301224.6058238493</v>
      </c>
    </row>
    <row r="97" spans="1:19" s="26" customFormat="1" ht="17.850000000000001" customHeight="1">
      <c r="A97" s="109"/>
      <c r="B97" s="301" t="s">
        <v>130</v>
      </c>
      <c r="C97" s="302"/>
      <c r="D97" s="302"/>
      <c r="E97" s="302"/>
      <c r="F97" s="302"/>
      <c r="G97" s="302"/>
      <c r="H97" s="51">
        <f>H14</f>
        <v>0.98</v>
      </c>
      <c r="I97" s="44">
        <f>I14</f>
        <v>82466.250299999985</v>
      </c>
      <c r="J97" s="42"/>
      <c r="K97" s="44">
        <f>K14</f>
        <v>282034.57602599997</v>
      </c>
      <c r="L97" s="42"/>
      <c r="M97" s="44">
        <f>M14</f>
        <v>28203.4576026</v>
      </c>
      <c r="N97" s="42"/>
      <c r="O97" s="44">
        <f>O14</f>
        <v>0</v>
      </c>
      <c r="P97" s="44">
        <f>P14</f>
        <v>28203.4576026</v>
      </c>
      <c r="Q97" s="44">
        <f>Q14</f>
        <v>310238.03362859995</v>
      </c>
      <c r="R97" s="42"/>
      <c r="S97" s="83">
        <f>S14</f>
        <v>310238.03362859995</v>
      </c>
    </row>
    <row r="98" spans="1:19" s="26" customFormat="1" ht="17.850000000000001" customHeight="1" thickBot="1">
      <c r="A98" s="235"/>
      <c r="B98" s="303" t="s">
        <v>131</v>
      </c>
      <c r="C98" s="304"/>
      <c r="D98" s="304"/>
      <c r="E98" s="304"/>
      <c r="F98" s="304"/>
      <c r="G98" s="304"/>
      <c r="H98" s="74">
        <f>H95+H82+H73+H64+H59+H51+H22+H43+H38+H28+H69+H17</f>
        <v>45</v>
      </c>
      <c r="I98" s="102">
        <f>I95+I82+I73+I64+I59+I51+I22+I43+I38+I28+I69+I17</f>
        <v>2315431.2374999998</v>
      </c>
      <c r="J98" s="54"/>
      <c r="K98" s="102">
        <f>K95+K82+K73+K64+K59+K51+K22+K43+K38+K28+K69+K17</f>
        <v>3959387.416125</v>
      </c>
      <c r="L98" s="54"/>
      <c r="M98" s="102">
        <f>M95+M82+M73+M64+M59+M51+M22+M43+M38+M28+M69+M17</f>
        <v>0</v>
      </c>
      <c r="N98" s="54"/>
      <c r="O98" s="102">
        <f>O95+O82+O73+O64+O59+O51+O22+O43+O38+O28+O69+O17</f>
        <v>395938.74161249993</v>
      </c>
      <c r="P98" s="102">
        <f>P95+P82+P73+P64+P59+P51+P22+P43+P38+P28+P69+P17</f>
        <v>395938.74161249993</v>
      </c>
      <c r="Q98" s="102">
        <f>Q95+Q82+Q73+Q64+Q59+Q51+Q22+Q43+Q38+Q28+Q69+Q17</f>
        <v>4355326.1577374991</v>
      </c>
      <c r="R98" s="54"/>
      <c r="S98" s="104">
        <f>S95+S82+S73+S64+S59+S51+S22+S43+S38+S28+S69+S17</f>
        <v>4990986.5721952496</v>
      </c>
    </row>
    <row r="99" spans="1:19" s="26" customFormat="1" ht="15.75">
      <c r="C99" s="112"/>
      <c r="D99" s="112"/>
      <c r="E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</row>
    <row r="100" spans="1:19" s="26" customFormat="1" ht="15.75">
      <c r="C100" s="112"/>
      <c r="D100" s="112"/>
      <c r="E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</row>
    <row r="101" spans="1:19" s="71" customFormat="1" ht="18.75">
      <c r="A101" s="26"/>
      <c r="C101" s="113" t="s">
        <v>224</v>
      </c>
      <c r="H101" s="95"/>
      <c r="I101" s="114" t="s">
        <v>54</v>
      </c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1:19" s="71" customFormat="1" ht="18.75">
      <c r="A102" s="26"/>
      <c r="C102" s="113"/>
      <c r="H102" s="95"/>
      <c r="I102" s="114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1:19" s="71" customFormat="1" ht="18.75">
      <c r="A103" s="26"/>
      <c r="C103" s="113"/>
      <c r="H103" s="95"/>
      <c r="I103" s="114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1:19" s="71" customFormat="1" ht="18.75">
      <c r="A104" s="26"/>
      <c r="C104" s="113" t="s">
        <v>225</v>
      </c>
      <c r="H104" s="95"/>
      <c r="I104" s="114" t="s">
        <v>58</v>
      </c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1:19" s="26" customFormat="1" ht="15.75">
      <c r="C105" s="112"/>
      <c r="D105" s="112"/>
      <c r="E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</row>
    <row r="106" spans="1:19" s="26" customFormat="1" ht="15.75">
      <c r="C106" s="112"/>
      <c r="D106" s="112"/>
      <c r="E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</row>
    <row r="107" spans="1:19" s="26" customFormat="1" ht="15.75">
      <c r="C107" s="112"/>
      <c r="D107" s="112"/>
      <c r="E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</row>
    <row r="108" spans="1:19" s="26" customFormat="1" ht="15.75">
      <c r="C108" s="112"/>
      <c r="D108" s="112"/>
      <c r="E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</row>
    <row r="109" spans="1:19" s="26" customFormat="1" ht="15.75">
      <c r="C109" s="112"/>
      <c r="D109" s="112"/>
      <c r="E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</row>
    <row r="110" spans="1:19" s="26" customFormat="1" ht="15.75">
      <c r="C110" s="112"/>
      <c r="D110" s="112"/>
      <c r="E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</row>
    <row r="111" spans="1:19" s="26" customFormat="1" ht="15.75">
      <c r="C111" s="112"/>
      <c r="D111" s="112"/>
      <c r="E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1:19" s="26" customFormat="1" ht="15.75">
      <c r="C112" s="112"/>
      <c r="D112" s="112"/>
      <c r="E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1:19" s="26" customFormat="1" ht="15.75">
      <c r="C113" s="112"/>
      <c r="D113" s="112"/>
      <c r="E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1:19" s="26" customFormat="1" ht="15.75">
      <c r="C114" s="112"/>
      <c r="D114" s="112"/>
      <c r="E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1:19" s="26" customFormat="1" ht="15.75">
      <c r="C115" s="112"/>
      <c r="D115" s="112"/>
      <c r="E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1:19" s="26" customFormat="1" ht="15.75">
      <c r="C116" s="112"/>
      <c r="D116" s="112"/>
      <c r="E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1:19" s="26" customFormat="1" ht="15.75">
      <c r="C117" s="112"/>
      <c r="D117" s="112"/>
      <c r="E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1:19" s="26" customFormat="1" ht="15.75">
      <c r="C118" s="112"/>
      <c r="D118" s="112"/>
      <c r="E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1:19" s="26" customFormat="1" ht="15.75">
      <c r="C119" s="112"/>
      <c r="D119" s="112"/>
      <c r="E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1:19" s="26" customFormat="1" ht="15.75">
      <c r="C120" s="112"/>
      <c r="D120" s="112"/>
      <c r="E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1:19" s="26" customFormat="1" ht="15.75">
      <c r="C121" s="112"/>
      <c r="D121" s="112"/>
      <c r="E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1:19" s="26" customFormat="1" ht="15.75">
      <c r="C122" s="112"/>
      <c r="D122" s="112"/>
      <c r="E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1:19" s="26" customFormat="1" ht="15.75">
      <c r="C123" s="112"/>
      <c r="D123" s="112"/>
      <c r="E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1:19">
      <c r="A124" s="6"/>
      <c r="B124" s="6"/>
      <c r="C124" s="2"/>
      <c r="D124" s="2"/>
      <c r="E124" s="2"/>
      <c r="G124" s="6"/>
      <c r="H124" s="2"/>
      <c r="I124" s="2"/>
    </row>
    <row r="125" spans="1:19">
      <c r="A125" s="6"/>
      <c r="B125" s="6"/>
      <c r="C125" s="2"/>
      <c r="D125" s="2"/>
      <c r="E125" s="2"/>
      <c r="G125" s="6"/>
      <c r="H125" s="2"/>
      <c r="I125" s="2"/>
    </row>
    <row r="126" spans="1:19">
      <c r="A126" s="6"/>
      <c r="B126" s="6"/>
      <c r="C126" s="2"/>
      <c r="D126" s="2"/>
      <c r="E126" s="2"/>
      <c r="G126" s="6"/>
      <c r="H126" s="2"/>
      <c r="I126" s="2"/>
    </row>
    <row r="127" spans="1:19">
      <c r="A127" s="6"/>
      <c r="B127" s="6"/>
      <c r="C127" s="2"/>
      <c r="D127" s="2"/>
      <c r="E127" s="2"/>
      <c r="G127" s="6"/>
      <c r="H127" s="2"/>
      <c r="I127" s="2"/>
    </row>
    <row r="128" spans="1:19">
      <c r="A128" s="6"/>
      <c r="B128" s="6"/>
      <c r="C128" s="2"/>
      <c r="D128" s="2"/>
      <c r="E128" s="2"/>
      <c r="G128" s="6"/>
      <c r="H128" s="2"/>
      <c r="I128" s="2"/>
    </row>
    <row r="129" spans="1:17">
      <c r="A129" s="6"/>
      <c r="B129" s="6"/>
      <c r="C129" s="2"/>
      <c r="D129" s="2"/>
      <c r="E129" s="2"/>
      <c r="G129" s="6"/>
      <c r="H129" s="2"/>
      <c r="I129" s="2"/>
    </row>
    <row r="130" spans="1:17">
      <c r="A130" s="6"/>
      <c r="B130" s="6"/>
      <c r="C130" s="2"/>
      <c r="D130" s="2"/>
      <c r="E130" s="2"/>
      <c r="G130" s="6"/>
      <c r="H130" s="2"/>
      <c r="I130" s="2"/>
    </row>
    <row r="131" spans="1:17">
      <c r="A131" s="6"/>
      <c r="B131" s="6"/>
      <c r="C131" s="2"/>
      <c r="D131" s="2"/>
      <c r="E131" s="2"/>
      <c r="G131" s="6"/>
      <c r="H131" s="2"/>
      <c r="I131" s="2"/>
    </row>
    <row r="132" spans="1:17">
      <c r="A132" s="6"/>
      <c r="B132" s="6"/>
      <c r="C132" s="2"/>
      <c r="D132" s="2"/>
      <c r="E132" s="2"/>
      <c r="G132" s="6"/>
      <c r="H132" s="2"/>
      <c r="I132" s="2"/>
    </row>
    <row r="133" spans="1:17">
      <c r="A133" s="6"/>
      <c r="B133" s="6"/>
      <c r="C133" s="2"/>
      <c r="D133" s="2"/>
      <c r="E133" s="2"/>
      <c r="G133" s="6"/>
      <c r="H133" s="2"/>
      <c r="I133" s="2"/>
    </row>
    <row r="134" spans="1:17">
      <c r="A134" s="6"/>
      <c r="B134" s="6"/>
      <c r="C134" s="2"/>
      <c r="D134" s="2"/>
      <c r="E134" s="2"/>
      <c r="G134" s="6"/>
      <c r="H134" s="2"/>
      <c r="I134" s="2"/>
    </row>
    <row r="135" spans="1:17">
      <c r="A135" s="6"/>
      <c r="B135" s="6"/>
      <c r="C135" s="2"/>
      <c r="D135" s="2"/>
      <c r="E135" s="2"/>
      <c r="G135" s="6"/>
      <c r="H135" s="2"/>
      <c r="I135" s="2"/>
      <c r="P135" s="6"/>
      <c r="Q135" s="6"/>
    </row>
    <row r="136" spans="1:17">
      <c r="A136" s="6"/>
      <c r="B136" s="6"/>
      <c r="C136" s="2"/>
      <c r="D136" s="2"/>
      <c r="E136" s="2"/>
      <c r="G136" s="6"/>
      <c r="H136" s="2"/>
      <c r="I136" s="2"/>
      <c r="P136" s="6"/>
      <c r="Q136" s="6"/>
    </row>
    <row r="137" spans="1:17">
      <c r="A137" s="6"/>
      <c r="B137" s="6"/>
      <c r="C137" s="2"/>
      <c r="D137" s="2"/>
      <c r="E137" s="2"/>
      <c r="G137" s="6"/>
      <c r="H137" s="2"/>
      <c r="I137" s="2"/>
      <c r="P137" s="6"/>
      <c r="Q137" s="6"/>
    </row>
    <row r="138" spans="1:17">
      <c r="A138" s="6"/>
      <c r="B138" s="6"/>
      <c r="C138" s="2"/>
      <c r="D138" s="2"/>
      <c r="E138" s="2"/>
      <c r="G138" s="6"/>
      <c r="H138" s="2"/>
      <c r="I138" s="2"/>
      <c r="P138" s="6"/>
      <c r="Q138" s="6"/>
    </row>
    <row r="139" spans="1:17">
      <c r="A139" s="6"/>
      <c r="B139" s="6"/>
      <c r="C139" s="2"/>
      <c r="D139" s="2"/>
      <c r="E139" s="2"/>
      <c r="G139" s="6"/>
      <c r="H139" s="2"/>
      <c r="I139" s="2"/>
      <c r="P139" s="6"/>
      <c r="Q139" s="6"/>
    </row>
    <row r="140" spans="1:17">
      <c r="A140" s="6"/>
      <c r="B140" s="6"/>
      <c r="C140" s="2"/>
      <c r="D140" s="2"/>
      <c r="E140" s="2"/>
      <c r="G140" s="6"/>
      <c r="H140" s="2"/>
      <c r="I140" s="2"/>
      <c r="P140" s="6"/>
      <c r="Q140" s="6"/>
    </row>
    <row r="141" spans="1:17">
      <c r="A141" s="6"/>
      <c r="B141" s="6"/>
      <c r="C141" s="2"/>
      <c r="D141" s="2"/>
      <c r="E141" s="2"/>
      <c r="G141" s="6"/>
      <c r="H141" s="2"/>
      <c r="I141" s="2"/>
      <c r="P141" s="6"/>
      <c r="Q141" s="6"/>
    </row>
    <row r="142" spans="1:17">
      <c r="A142" s="6"/>
      <c r="B142" s="6"/>
      <c r="C142" s="2"/>
      <c r="D142" s="2"/>
      <c r="E142" s="2"/>
      <c r="G142" s="6"/>
      <c r="H142" s="2"/>
      <c r="I142" s="2"/>
      <c r="P142" s="6"/>
      <c r="Q142" s="6"/>
    </row>
    <row r="143" spans="1:17">
      <c r="A143" s="6"/>
      <c r="B143" s="6"/>
      <c r="C143" s="2"/>
      <c r="D143" s="2"/>
      <c r="E143" s="2"/>
      <c r="G143" s="6"/>
      <c r="H143" s="2"/>
      <c r="I143" s="2"/>
      <c r="P143" s="6"/>
      <c r="Q143" s="6"/>
    </row>
    <row r="144" spans="1:17">
      <c r="A144" s="6"/>
      <c r="B144" s="6"/>
      <c r="C144" s="2"/>
      <c r="D144" s="2"/>
      <c r="E144" s="2"/>
      <c r="G144" s="6"/>
      <c r="H144" s="2"/>
      <c r="I144" s="2"/>
      <c r="P144" s="6"/>
      <c r="Q144" s="6"/>
    </row>
    <row r="145" spans="1:17">
      <c r="A145" s="6"/>
      <c r="B145" s="6"/>
      <c r="C145" s="2"/>
      <c r="D145" s="2"/>
      <c r="E145" s="2"/>
      <c r="G145" s="6"/>
      <c r="H145" s="2"/>
      <c r="I145" s="2"/>
      <c r="P145" s="6"/>
      <c r="Q145" s="6"/>
    </row>
    <row r="146" spans="1:17">
      <c r="A146" s="6"/>
      <c r="B146" s="6"/>
      <c r="C146" s="2"/>
      <c r="D146" s="2"/>
      <c r="E146" s="2"/>
      <c r="G146" s="6"/>
      <c r="H146" s="2"/>
      <c r="I146" s="2"/>
      <c r="P146" s="6"/>
      <c r="Q146" s="6"/>
    </row>
    <row r="147" spans="1:17">
      <c r="A147" s="6"/>
      <c r="B147" s="6"/>
      <c r="C147" s="2"/>
      <c r="D147" s="2"/>
      <c r="E147" s="2"/>
      <c r="G147" s="6"/>
      <c r="H147" s="2"/>
      <c r="I147" s="2"/>
      <c r="P147" s="6"/>
      <c r="Q147" s="6"/>
    </row>
    <row r="148" spans="1:17">
      <c r="A148" s="6"/>
      <c r="B148" s="6"/>
      <c r="C148" s="2"/>
      <c r="D148" s="2"/>
      <c r="E148" s="2"/>
      <c r="G148" s="6"/>
      <c r="H148" s="2"/>
      <c r="I148" s="2"/>
      <c r="P148" s="6"/>
      <c r="Q148" s="6"/>
    </row>
    <row r="149" spans="1:17">
      <c r="A149" s="6"/>
      <c r="B149" s="6"/>
      <c r="C149" s="2"/>
      <c r="D149" s="2"/>
      <c r="E149" s="2"/>
      <c r="G149" s="6"/>
      <c r="H149" s="2"/>
      <c r="I149" s="2"/>
      <c r="P149" s="6"/>
      <c r="Q149" s="6"/>
    </row>
    <row r="150" spans="1:17">
      <c r="A150" s="6"/>
      <c r="B150" s="6"/>
      <c r="C150" s="2"/>
      <c r="D150" s="2"/>
      <c r="E150" s="2"/>
      <c r="G150" s="6"/>
      <c r="H150" s="2"/>
      <c r="I150" s="2"/>
      <c r="P150" s="6"/>
      <c r="Q150" s="6"/>
    </row>
    <row r="151" spans="1:17">
      <c r="A151" s="6"/>
      <c r="B151" s="6"/>
      <c r="C151" s="2"/>
      <c r="D151" s="2"/>
      <c r="E151" s="2"/>
      <c r="G151" s="6"/>
      <c r="H151" s="2"/>
      <c r="I151" s="2"/>
      <c r="P151" s="6"/>
      <c r="Q151" s="6"/>
    </row>
    <row r="152" spans="1:17">
      <c r="A152" s="6"/>
      <c r="B152" s="6"/>
      <c r="C152" s="2"/>
      <c r="D152" s="2"/>
      <c r="E152" s="2"/>
      <c r="G152" s="6"/>
      <c r="H152" s="2"/>
      <c r="I152" s="2"/>
      <c r="P152" s="6"/>
      <c r="Q152" s="6"/>
    </row>
    <row r="153" spans="1:17">
      <c r="A153" s="6"/>
      <c r="B153" s="6"/>
      <c r="C153" s="2"/>
      <c r="D153" s="2"/>
      <c r="E153" s="2"/>
      <c r="G153" s="6"/>
      <c r="H153" s="2"/>
      <c r="I153" s="2"/>
      <c r="P153" s="6"/>
      <c r="Q153" s="6"/>
    </row>
    <row r="154" spans="1:17">
      <c r="A154" s="6"/>
      <c r="B154" s="6"/>
      <c r="C154" s="2"/>
      <c r="D154" s="2"/>
      <c r="E154" s="2"/>
      <c r="G154" s="6"/>
      <c r="H154" s="2"/>
      <c r="I154" s="2"/>
      <c r="P154" s="6"/>
      <c r="Q154" s="6"/>
    </row>
    <row r="155" spans="1:17">
      <c r="A155" s="6"/>
      <c r="B155" s="6"/>
      <c r="C155" s="2"/>
      <c r="D155" s="2"/>
      <c r="E155" s="2"/>
      <c r="G155" s="6"/>
      <c r="H155" s="2"/>
      <c r="I155" s="2"/>
      <c r="P155" s="6"/>
      <c r="Q155" s="6"/>
    </row>
    <row r="156" spans="1:17">
      <c r="A156" s="6"/>
      <c r="B156" s="6"/>
      <c r="C156" s="2"/>
      <c r="D156" s="2"/>
      <c r="E156" s="2"/>
      <c r="G156" s="6"/>
      <c r="H156" s="2"/>
      <c r="I156" s="2"/>
      <c r="P156" s="6"/>
      <c r="Q156" s="6"/>
    </row>
    <row r="157" spans="1:17">
      <c r="A157" s="6"/>
      <c r="B157" s="6"/>
      <c r="C157" s="2"/>
      <c r="D157" s="2"/>
      <c r="E157" s="2"/>
      <c r="G157" s="6"/>
      <c r="H157" s="2"/>
      <c r="I157" s="2"/>
      <c r="P157" s="6"/>
      <c r="Q157" s="6"/>
    </row>
    <row r="158" spans="1:17">
      <c r="A158" s="6"/>
      <c r="B158" s="6"/>
      <c r="C158" s="2"/>
      <c r="D158" s="2"/>
      <c r="E158" s="2"/>
      <c r="G158" s="6"/>
      <c r="H158" s="2"/>
      <c r="I158" s="2"/>
      <c r="P158" s="6"/>
      <c r="Q158" s="6"/>
    </row>
    <row r="159" spans="1:17">
      <c r="A159" s="6"/>
      <c r="B159" s="6"/>
      <c r="C159" s="2"/>
      <c r="D159" s="2"/>
      <c r="E159" s="2"/>
      <c r="G159" s="6"/>
      <c r="H159" s="2"/>
      <c r="I159" s="2"/>
      <c r="P159" s="6"/>
      <c r="Q159" s="6"/>
    </row>
    <row r="160" spans="1:17">
      <c r="A160" s="6"/>
      <c r="B160" s="6"/>
      <c r="C160" s="2"/>
      <c r="D160" s="2"/>
      <c r="E160" s="2"/>
      <c r="G160" s="6"/>
      <c r="H160" s="2"/>
      <c r="I160" s="2"/>
      <c r="P160" s="6"/>
      <c r="Q160" s="6"/>
    </row>
    <row r="161" spans="1:17">
      <c r="A161" s="6"/>
      <c r="B161" s="6"/>
      <c r="C161" s="2"/>
      <c r="D161" s="2"/>
      <c r="E161" s="2"/>
      <c r="G161" s="6"/>
      <c r="H161" s="2"/>
      <c r="I161" s="2"/>
      <c r="P161" s="6"/>
      <c r="Q161" s="6"/>
    </row>
    <row r="162" spans="1:17">
      <c r="A162" s="6"/>
      <c r="B162" s="6"/>
      <c r="C162" s="2"/>
      <c r="D162" s="2"/>
      <c r="E162" s="2"/>
      <c r="G162" s="6"/>
      <c r="H162" s="2"/>
      <c r="I162" s="2"/>
      <c r="P162" s="6"/>
      <c r="Q162" s="6"/>
    </row>
    <row r="163" spans="1:17">
      <c r="A163" s="6"/>
      <c r="B163" s="6"/>
      <c r="C163" s="2"/>
      <c r="D163" s="2"/>
      <c r="E163" s="2"/>
      <c r="G163" s="6"/>
      <c r="H163" s="2"/>
      <c r="I163" s="2"/>
      <c r="P163" s="6"/>
      <c r="Q163" s="6"/>
    </row>
    <row r="164" spans="1:17">
      <c r="A164" s="6"/>
      <c r="B164" s="6"/>
      <c r="C164" s="2"/>
      <c r="D164" s="2"/>
      <c r="E164" s="2"/>
      <c r="G164" s="6"/>
      <c r="H164" s="2"/>
      <c r="I164" s="2"/>
      <c r="P164" s="6"/>
      <c r="Q164" s="6"/>
    </row>
    <row r="165" spans="1:17">
      <c r="A165" s="6"/>
      <c r="B165" s="6"/>
      <c r="C165" s="2"/>
      <c r="D165" s="2"/>
      <c r="E165" s="2"/>
      <c r="G165" s="6"/>
      <c r="H165" s="2"/>
      <c r="I165" s="2"/>
      <c r="P165" s="6"/>
      <c r="Q165" s="6"/>
    </row>
    <row r="166" spans="1:17">
      <c r="A166" s="6"/>
      <c r="B166" s="6"/>
      <c r="C166" s="2"/>
      <c r="D166" s="2"/>
      <c r="E166" s="2"/>
      <c r="G166" s="6"/>
      <c r="H166" s="2"/>
      <c r="I166" s="2"/>
      <c r="P166" s="6"/>
      <c r="Q166" s="6"/>
    </row>
    <row r="167" spans="1:17">
      <c r="A167" s="6"/>
      <c r="B167" s="6"/>
      <c r="C167" s="2"/>
      <c r="D167" s="2"/>
      <c r="E167" s="2"/>
      <c r="G167" s="6"/>
      <c r="H167" s="2"/>
      <c r="I167" s="2"/>
      <c r="P167" s="6"/>
      <c r="Q167" s="6"/>
    </row>
    <row r="168" spans="1:17">
      <c r="A168" s="6"/>
      <c r="B168" s="6"/>
      <c r="C168" s="2"/>
      <c r="D168" s="2"/>
      <c r="E168" s="2"/>
      <c r="G168" s="6"/>
      <c r="H168" s="2"/>
      <c r="I168" s="2"/>
      <c r="P168" s="6"/>
      <c r="Q168" s="6"/>
    </row>
    <row r="169" spans="1:17">
      <c r="A169" s="6"/>
      <c r="B169" s="6"/>
      <c r="C169" s="2"/>
      <c r="D169" s="2"/>
      <c r="E169" s="2"/>
      <c r="G169" s="6"/>
      <c r="H169" s="2"/>
      <c r="I169" s="2"/>
      <c r="P169" s="6"/>
      <c r="Q169" s="6"/>
    </row>
    <row r="170" spans="1:17">
      <c r="A170" s="6"/>
      <c r="B170" s="6"/>
      <c r="C170" s="2"/>
      <c r="D170" s="2"/>
      <c r="E170" s="2"/>
      <c r="G170" s="6"/>
      <c r="H170" s="2"/>
      <c r="I170" s="2"/>
      <c r="P170" s="6"/>
      <c r="Q170" s="6"/>
    </row>
    <row r="171" spans="1:17">
      <c r="A171" s="6"/>
      <c r="B171" s="6"/>
      <c r="C171" s="2"/>
      <c r="D171" s="2"/>
      <c r="E171" s="2"/>
      <c r="G171" s="6"/>
      <c r="H171" s="2"/>
      <c r="I171" s="2"/>
      <c r="P171" s="6"/>
      <c r="Q171" s="6"/>
    </row>
    <row r="172" spans="1:17">
      <c r="A172" s="6"/>
      <c r="B172" s="6"/>
      <c r="C172" s="2"/>
      <c r="D172" s="2"/>
      <c r="E172" s="2"/>
      <c r="G172" s="6"/>
      <c r="H172" s="2"/>
      <c r="I172" s="2"/>
      <c r="P172" s="6"/>
      <c r="Q172" s="6"/>
    </row>
    <row r="173" spans="1:17">
      <c r="A173" s="6"/>
      <c r="B173" s="6"/>
      <c r="C173" s="2"/>
      <c r="D173" s="2"/>
      <c r="E173" s="2"/>
      <c r="G173" s="6"/>
      <c r="H173" s="2"/>
      <c r="I173" s="2"/>
      <c r="P173" s="6"/>
      <c r="Q173" s="6"/>
    </row>
    <row r="174" spans="1:17">
      <c r="A174" s="6"/>
      <c r="B174" s="6"/>
      <c r="C174" s="2"/>
      <c r="D174" s="2"/>
      <c r="E174" s="2"/>
      <c r="G174" s="6"/>
      <c r="H174" s="2"/>
      <c r="I174" s="2"/>
      <c r="P174" s="6"/>
      <c r="Q174" s="6"/>
    </row>
    <row r="175" spans="1:17">
      <c r="A175" s="6"/>
      <c r="B175" s="6"/>
      <c r="C175" s="2"/>
      <c r="D175" s="2"/>
      <c r="E175" s="2"/>
      <c r="G175" s="6"/>
      <c r="H175" s="2"/>
      <c r="I175" s="2"/>
      <c r="P175" s="6"/>
      <c r="Q175" s="6"/>
    </row>
    <row r="176" spans="1:17">
      <c r="A176" s="6"/>
      <c r="B176" s="6"/>
      <c r="C176" s="2"/>
      <c r="D176" s="2"/>
      <c r="E176" s="2"/>
      <c r="G176" s="6"/>
      <c r="H176" s="2"/>
      <c r="I176" s="2"/>
      <c r="P176" s="6"/>
      <c r="Q176" s="6"/>
    </row>
    <row r="177" spans="1:17">
      <c r="A177" s="6"/>
      <c r="B177" s="6"/>
      <c r="C177" s="2"/>
      <c r="D177" s="2"/>
      <c r="E177" s="2"/>
      <c r="G177" s="6"/>
      <c r="H177" s="2"/>
      <c r="I177" s="2"/>
      <c r="P177" s="6"/>
      <c r="Q177" s="6"/>
    </row>
    <row r="178" spans="1:17">
      <c r="A178" s="6"/>
      <c r="B178" s="6"/>
      <c r="C178" s="2"/>
      <c r="D178" s="2"/>
      <c r="E178" s="2"/>
      <c r="G178" s="6"/>
      <c r="H178" s="2"/>
      <c r="I178" s="2"/>
      <c r="P178" s="6"/>
      <c r="Q178" s="6"/>
    </row>
    <row r="179" spans="1:17">
      <c r="A179" s="6"/>
      <c r="B179" s="6"/>
      <c r="C179" s="2"/>
      <c r="D179" s="2"/>
      <c r="E179" s="2"/>
      <c r="G179" s="6"/>
      <c r="H179" s="2"/>
      <c r="I179" s="2"/>
      <c r="P179" s="6"/>
      <c r="Q179" s="6"/>
    </row>
    <row r="180" spans="1:17">
      <c r="A180" s="6"/>
      <c r="B180" s="6"/>
      <c r="C180" s="2"/>
      <c r="D180" s="2"/>
      <c r="E180" s="2"/>
      <c r="G180" s="6"/>
      <c r="H180" s="2"/>
      <c r="I180" s="2"/>
      <c r="P180" s="6"/>
      <c r="Q180" s="6"/>
    </row>
    <row r="181" spans="1:17">
      <c r="A181" s="6"/>
      <c r="B181" s="6"/>
      <c r="C181" s="2"/>
      <c r="D181" s="2"/>
      <c r="E181" s="2"/>
      <c r="G181" s="6"/>
      <c r="H181" s="2"/>
      <c r="I181" s="2"/>
      <c r="P181" s="6"/>
      <c r="Q181" s="6"/>
    </row>
    <row r="182" spans="1:17">
      <c r="A182" s="6"/>
      <c r="B182" s="6"/>
      <c r="C182" s="2"/>
      <c r="D182" s="2"/>
      <c r="E182" s="2"/>
      <c r="G182" s="6"/>
      <c r="H182" s="2"/>
      <c r="I182" s="2"/>
      <c r="P182" s="6"/>
      <c r="Q182" s="6"/>
    </row>
    <row r="183" spans="1:17">
      <c r="A183" s="6"/>
      <c r="B183" s="6"/>
      <c r="C183" s="2"/>
      <c r="D183" s="2"/>
      <c r="E183" s="2"/>
      <c r="G183" s="6"/>
      <c r="H183" s="2"/>
      <c r="I183" s="2"/>
      <c r="P183" s="6"/>
      <c r="Q183" s="6"/>
    </row>
    <row r="184" spans="1:17">
      <c r="A184" s="6"/>
      <c r="B184" s="6"/>
      <c r="C184" s="2"/>
      <c r="D184" s="2"/>
      <c r="E184" s="2"/>
      <c r="G184" s="6"/>
      <c r="H184" s="2"/>
      <c r="I184" s="2"/>
      <c r="P184" s="6"/>
      <c r="Q184" s="6"/>
    </row>
    <row r="185" spans="1:17">
      <c r="A185" s="6"/>
      <c r="B185" s="6"/>
      <c r="C185" s="2"/>
      <c r="D185" s="2"/>
      <c r="E185" s="2"/>
      <c r="G185" s="6"/>
      <c r="H185" s="2"/>
      <c r="I185" s="2"/>
      <c r="P185" s="6"/>
      <c r="Q185" s="6"/>
    </row>
    <row r="186" spans="1:17">
      <c r="A186" s="6"/>
      <c r="B186" s="6"/>
      <c r="C186" s="2"/>
      <c r="D186" s="2"/>
      <c r="E186" s="2"/>
      <c r="G186" s="6"/>
      <c r="H186" s="2"/>
      <c r="I186" s="2"/>
      <c r="P186" s="6"/>
      <c r="Q186" s="6"/>
    </row>
    <row r="187" spans="1:17">
      <c r="A187" s="6"/>
      <c r="B187" s="6"/>
      <c r="C187" s="2"/>
      <c r="D187" s="2"/>
      <c r="E187" s="2"/>
      <c r="G187" s="6"/>
      <c r="H187" s="2"/>
      <c r="I187" s="2"/>
      <c r="P187" s="6"/>
      <c r="Q187" s="6"/>
    </row>
    <row r="188" spans="1:17">
      <c r="A188" s="6"/>
      <c r="B188" s="6"/>
      <c r="C188" s="2"/>
      <c r="D188" s="2"/>
      <c r="E188" s="2"/>
      <c r="G188" s="6"/>
      <c r="H188" s="2"/>
      <c r="I188" s="2"/>
      <c r="P188" s="6"/>
      <c r="Q188" s="6"/>
    </row>
    <row r="189" spans="1:17">
      <c r="A189" s="6"/>
      <c r="B189" s="6"/>
      <c r="C189" s="2"/>
      <c r="D189" s="2"/>
      <c r="E189" s="2"/>
      <c r="G189" s="6"/>
      <c r="H189" s="2"/>
      <c r="I189" s="2"/>
      <c r="P189" s="6"/>
      <c r="Q189" s="6"/>
    </row>
    <row r="190" spans="1:17">
      <c r="A190" s="6"/>
      <c r="B190" s="6"/>
      <c r="C190" s="2"/>
      <c r="D190" s="2"/>
      <c r="E190" s="2"/>
      <c r="G190" s="6"/>
      <c r="H190" s="2"/>
      <c r="I190" s="2"/>
      <c r="P190" s="6"/>
      <c r="Q190" s="6"/>
    </row>
    <row r="191" spans="1:17">
      <c r="A191" s="6"/>
      <c r="B191" s="6"/>
      <c r="C191" s="2"/>
      <c r="D191" s="2"/>
      <c r="E191" s="2"/>
      <c r="G191" s="6"/>
      <c r="H191" s="2"/>
      <c r="I191" s="2"/>
      <c r="P191" s="6"/>
      <c r="Q191" s="6"/>
    </row>
    <row r="192" spans="1:17">
      <c r="A192" s="6"/>
      <c r="B192" s="6"/>
      <c r="C192" s="2"/>
      <c r="D192" s="2"/>
      <c r="E192" s="2"/>
      <c r="G192" s="6"/>
      <c r="H192" s="2"/>
      <c r="I192" s="2"/>
      <c r="P192" s="6"/>
      <c r="Q192" s="6"/>
    </row>
    <row r="193" spans="1:17">
      <c r="A193" s="6"/>
      <c r="B193" s="6"/>
      <c r="C193" s="2"/>
      <c r="D193" s="2"/>
      <c r="E193" s="2"/>
      <c r="G193" s="6"/>
      <c r="H193" s="2"/>
      <c r="I193" s="2"/>
      <c r="P193" s="6"/>
      <c r="Q193" s="6"/>
    </row>
    <row r="194" spans="1:17">
      <c r="A194" s="6"/>
      <c r="B194" s="6"/>
      <c r="C194" s="2"/>
      <c r="D194" s="2"/>
      <c r="E194" s="2"/>
      <c r="G194" s="6"/>
      <c r="H194" s="2"/>
      <c r="I194" s="2"/>
      <c r="P194" s="6"/>
      <c r="Q194" s="6"/>
    </row>
    <row r="195" spans="1:17">
      <c r="A195" s="6"/>
      <c r="B195" s="6"/>
      <c r="C195" s="2"/>
      <c r="D195" s="2"/>
      <c r="E195" s="2"/>
      <c r="G195" s="6"/>
      <c r="H195" s="2"/>
      <c r="I195" s="2"/>
      <c r="P195" s="6"/>
      <c r="Q195" s="6"/>
    </row>
    <row r="196" spans="1:17">
      <c r="A196" s="6"/>
      <c r="B196" s="6"/>
      <c r="C196" s="2"/>
      <c r="D196" s="2"/>
      <c r="E196" s="2"/>
      <c r="G196" s="6"/>
      <c r="H196" s="2"/>
      <c r="I196" s="2"/>
      <c r="P196" s="6"/>
      <c r="Q196" s="6"/>
    </row>
    <row r="197" spans="1:17">
      <c r="A197" s="6"/>
      <c r="B197" s="6"/>
      <c r="C197" s="2"/>
      <c r="D197" s="2"/>
      <c r="E197" s="2"/>
      <c r="G197" s="6"/>
      <c r="H197" s="2"/>
      <c r="I197" s="2"/>
      <c r="P197" s="6"/>
      <c r="Q197" s="6"/>
    </row>
    <row r="198" spans="1:17">
      <c r="A198" s="6"/>
      <c r="B198" s="6"/>
      <c r="C198" s="2"/>
      <c r="D198" s="2"/>
      <c r="E198" s="2"/>
      <c r="G198" s="6"/>
      <c r="H198" s="2"/>
      <c r="I198" s="2"/>
      <c r="P198" s="6"/>
      <c r="Q198" s="6"/>
    </row>
    <row r="199" spans="1:17">
      <c r="A199" s="6"/>
      <c r="B199" s="6"/>
      <c r="C199" s="2"/>
      <c r="D199" s="2"/>
      <c r="E199" s="2"/>
      <c r="G199" s="6"/>
      <c r="H199" s="2"/>
      <c r="I199" s="2"/>
      <c r="P199" s="6"/>
      <c r="Q199" s="6"/>
    </row>
    <row r="200" spans="1:17">
      <c r="A200" s="6"/>
      <c r="B200" s="6"/>
      <c r="C200" s="2"/>
      <c r="D200" s="2"/>
      <c r="E200" s="2"/>
      <c r="G200" s="6"/>
      <c r="H200" s="2"/>
      <c r="I200" s="2"/>
      <c r="P200" s="6"/>
      <c r="Q200" s="6"/>
    </row>
    <row r="201" spans="1:17">
      <c r="A201" s="6"/>
      <c r="B201" s="6"/>
      <c r="C201" s="2"/>
      <c r="D201" s="2"/>
      <c r="E201" s="2"/>
      <c r="G201" s="6"/>
      <c r="H201" s="2"/>
      <c r="I201" s="2"/>
      <c r="P201" s="6"/>
      <c r="Q201" s="6"/>
    </row>
    <row r="202" spans="1:17">
      <c r="A202" s="6"/>
      <c r="B202" s="6"/>
      <c r="C202" s="2"/>
      <c r="D202" s="2"/>
      <c r="E202" s="2"/>
      <c r="G202" s="6"/>
      <c r="H202" s="2"/>
      <c r="I202" s="2"/>
      <c r="P202" s="6"/>
      <c r="Q202" s="6"/>
    </row>
    <row r="203" spans="1:17">
      <c r="A203" s="6"/>
      <c r="B203" s="6"/>
      <c r="C203" s="2"/>
      <c r="D203" s="2"/>
      <c r="E203" s="2"/>
      <c r="G203" s="6"/>
      <c r="H203" s="2"/>
      <c r="I203" s="2"/>
      <c r="P203" s="6"/>
      <c r="Q203" s="6"/>
    </row>
    <row r="204" spans="1:17">
      <c r="A204" s="6"/>
      <c r="B204" s="6"/>
      <c r="C204" s="2"/>
      <c r="D204" s="2"/>
      <c r="E204" s="2"/>
      <c r="G204" s="6"/>
      <c r="H204" s="2"/>
      <c r="I204" s="2"/>
      <c r="P204" s="6"/>
      <c r="Q204" s="6"/>
    </row>
    <row r="205" spans="1:17">
      <c r="A205" s="6"/>
      <c r="B205" s="6"/>
      <c r="C205" s="2"/>
      <c r="D205" s="2"/>
      <c r="E205" s="2"/>
      <c r="G205" s="6"/>
      <c r="H205" s="2"/>
      <c r="I205" s="2"/>
      <c r="P205" s="6"/>
      <c r="Q205" s="6"/>
    </row>
    <row r="206" spans="1:17">
      <c r="A206" s="6"/>
      <c r="B206" s="6"/>
      <c r="C206" s="2"/>
      <c r="D206" s="2"/>
      <c r="E206" s="2"/>
      <c r="G206" s="6"/>
      <c r="H206" s="2"/>
      <c r="I206" s="2"/>
      <c r="P206" s="6"/>
      <c r="Q206" s="6"/>
    </row>
    <row r="207" spans="1:17">
      <c r="A207" s="6"/>
      <c r="B207" s="6"/>
      <c r="C207" s="2"/>
      <c r="D207" s="2"/>
      <c r="E207" s="2"/>
      <c r="G207" s="6"/>
      <c r="H207" s="2"/>
      <c r="I207" s="2"/>
      <c r="P207" s="6"/>
      <c r="Q207" s="6"/>
    </row>
    <row r="208" spans="1:17">
      <c r="A208" s="6"/>
      <c r="B208" s="6"/>
      <c r="C208" s="2"/>
      <c r="D208" s="2"/>
      <c r="E208" s="2"/>
      <c r="G208" s="6"/>
      <c r="H208" s="2"/>
      <c r="I208" s="2"/>
      <c r="P208" s="6"/>
      <c r="Q208" s="6"/>
    </row>
    <row r="209" spans="1:17">
      <c r="A209" s="6"/>
      <c r="B209" s="6"/>
      <c r="C209" s="2"/>
      <c r="D209" s="2"/>
      <c r="E209" s="2"/>
      <c r="G209" s="6"/>
      <c r="H209" s="2"/>
      <c r="I209" s="2"/>
      <c r="P209" s="6"/>
      <c r="Q209" s="6"/>
    </row>
    <row r="210" spans="1:17">
      <c r="A210" s="6"/>
      <c r="B210" s="6"/>
      <c r="C210" s="2"/>
      <c r="D210" s="2"/>
      <c r="E210" s="2"/>
      <c r="G210" s="6"/>
      <c r="H210" s="2"/>
      <c r="I210" s="2"/>
      <c r="P210" s="6"/>
      <c r="Q210" s="6"/>
    </row>
    <row r="211" spans="1:17">
      <c r="A211" s="6"/>
      <c r="B211" s="6"/>
      <c r="C211" s="2"/>
      <c r="D211" s="2"/>
      <c r="E211" s="2"/>
      <c r="G211" s="6"/>
      <c r="H211" s="2"/>
      <c r="I211" s="2"/>
      <c r="P211" s="6"/>
      <c r="Q211" s="6"/>
    </row>
    <row r="212" spans="1:17">
      <c r="A212" s="6"/>
      <c r="B212" s="6"/>
      <c r="C212" s="2"/>
      <c r="D212" s="2"/>
      <c r="E212" s="2"/>
      <c r="G212" s="6"/>
      <c r="H212" s="2"/>
      <c r="I212" s="2"/>
      <c r="P212" s="6"/>
      <c r="Q212" s="6"/>
    </row>
    <row r="213" spans="1:17">
      <c r="A213" s="6"/>
      <c r="B213" s="6"/>
      <c r="C213" s="2"/>
      <c r="D213" s="2"/>
      <c r="E213" s="2"/>
      <c r="G213" s="6"/>
      <c r="H213" s="2"/>
      <c r="I213" s="2"/>
      <c r="P213" s="6"/>
      <c r="Q213" s="6"/>
    </row>
    <row r="214" spans="1:17">
      <c r="A214" s="6"/>
      <c r="B214" s="6"/>
      <c r="C214" s="2"/>
      <c r="D214" s="2"/>
      <c r="E214" s="2"/>
      <c r="G214" s="6"/>
      <c r="H214" s="2"/>
      <c r="I214" s="2"/>
      <c r="P214" s="6"/>
      <c r="Q214" s="6"/>
    </row>
    <row r="215" spans="1:17">
      <c r="A215" s="6"/>
      <c r="B215" s="6"/>
      <c r="C215" s="2"/>
      <c r="D215" s="2"/>
      <c r="E215" s="2"/>
      <c r="G215" s="6"/>
      <c r="H215" s="2"/>
      <c r="I215" s="2"/>
      <c r="P215" s="6"/>
      <c r="Q215" s="6"/>
    </row>
    <row r="216" spans="1:17">
      <c r="A216" s="6"/>
      <c r="B216" s="6"/>
      <c r="C216" s="2"/>
      <c r="D216" s="2"/>
      <c r="E216" s="2"/>
      <c r="G216" s="6"/>
      <c r="H216" s="2"/>
      <c r="I216" s="2"/>
      <c r="P216" s="6"/>
      <c r="Q216" s="6"/>
    </row>
    <row r="217" spans="1:17">
      <c r="A217" s="6"/>
      <c r="B217" s="6"/>
      <c r="C217" s="2"/>
      <c r="D217" s="2"/>
      <c r="E217" s="2"/>
      <c r="G217" s="6"/>
      <c r="H217" s="2"/>
      <c r="I217" s="2"/>
      <c r="P217" s="6"/>
      <c r="Q217" s="6"/>
    </row>
    <row r="218" spans="1:17">
      <c r="A218" s="6"/>
      <c r="B218" s="6"/>
      <c r="C218" s="2"/>
      <c r="D218" s="2"/>
      <c r="E218" s="2"/>
      <c r="G218" s="6"/>
      <c r="H218" s="2"/>
      <c r="I218" s="2"/>
      <c r="P218" s="6"/>
      <c r="Q218" s="6"/>
    </row>
    <row r="219" spans="1:17">
      <c r="A219" s="6"/>
      <c r="B219" s="6"/>
      <c r="C219" s="2"/>
      <c r="D219" s="2"/>
      <c r="E219" s="2"/>
      <c r="G219" s="6"/>
      <c r="H219" s="2"/>
      <c r="I219" s="2"/>
      <c r="P219" s="6"/>
      <c r="Q219" s="6"/>
    </row>
    <row r="220" spans="1:17">
      <c r="A220" s="6"/>
      <c r="B220" s="6"/>
      <c r="C220" s="2"/>
      <c r="D220" s="2"/>
      <c r="E220" s="2"/>
      <c r="G220" s="6"/>
      <c r="H220" s="2"/>
      <c r="I220" s="2"/>
      <c r="P220" s="6"/>
      <c r="Q220" s="6"/>
    </row>
    <row r="221" spans="1:17">
      <c r="A221" s="6"/>
      <c r="B221" s="6"/>
      <c r="C221" s="2"/>
      <c r="D221" s="2"/>
      <c r="E221" s="2"/>
      <c r="G221" s="6"/>
      <c r="H221" s="2"/>
      <c r="I221" s="2"/>
      <c r="P221" s="6"/>
      <c r="Q221" s="6"/>
    </row>
    <row r="222" spans="1:17">
      <c r="A222" s="6"/>
      <c r="B222" s="6"/>
      <c r="C222" s="2"/>
      <c r="D222" s="2"/>
      <c r="E222" s="2"/>
      <c r="G222" s="6"/>
      <c r="H222" s="2"/>
      <c r="I222" s="2"/>
      <c r="P222" s="6"/>
      <c r="Q222" s="6"/>
    </row>
    <row r="223" spans="1:17">
      <c r="A223" s="6"/>
      <c r="B223" s="6"/>
      <c r="C223" s="2"/>
      <c r="D223" s="2"/>
      <c r="E223" s="2"/>
      <c r="G223" s="6"/>
      <c r="H223" s="2"/>
      <c r="I223" s="2"/>
      <c r="P223" s="6"/>
      <c r="Q223" s="6"/>
    </row>
    <row r="224" spans="1:17">
      <c r="A224" s="6"/>
      <c r="B224" s="6"/>
      <c r="C224" s="2"/>
      <c r="D224" s="2"/>
      <c r="E224" s="2"/>
      <c r="G224" s="6"/>
      <c r="H224" s="2"/>
      <c r="I224" s="2"/>
      <c r="P224" s="6"/>
      <c r="Q224" s="6"/>
    </row>
  </sheetData>
  <mergeCells count="50">
    <mergeCell ref="N1:S1"/>
    <mergeCell ref="I6:K6"/>
    <mergeCell ref="R6:R8"/>
    <mergeCell ref="S6:S8"/>
    <mergeCell ref="I7:I8"/>
    <mergeCell ref="A3:S3"/>
    <mergeCell ref="A5:A8"/>
    <mergeCell ref="B5:B8"/>
    <mergeCell ref="C5:C8"/>
    <mergeCell ref="E5:E8"/>
    <mergeCell ref="F5:F8"/>
    <mergeCell ref="G5:G8"/>
    <mergeCell ref="P7:P8"/>
    <mergeCell ref="H5:H8"/>
    <mergeCell ref="L6:P6"/>
    <mergeCell ref="J5:S5"/>
    <mergeCell ref="A30:S30"/>
    <mergeCell ref="D5:D8"/>
    <mergeCell ref="A39:S39"/>
    <mergeCell ref="A10:S10"/>
    <mergeCell ref="J7:J8"/>
    <mergeCell ref="A29:S29"/>
    <mergeCell ref="A19:S19"/>
    <mergeCell ref="A23:S23"/>
    <mergeCell ref="A24:S24"/>
    <mergeCell ref="A11:S11"/>
    <mergeCell ref="K7:K8"/>
    <mergeCell ref="L7:M7"/>
    <mergeCell ref="N7:O7"/>
    <mergeCell ref="A45:S45"/>
    <mergeCell ref="A52:S52"/>
    <mergeCell ref="Q6:Q8"/>
    <mergeCell ref="A40:S40"/>
    <mergeCell ref="A44:S44"/>
    <mergeCell ref="B98:G98"/>
    <mergeCell ref="A18:S18"/>
    <mergeCell ref="A15:S15"/>
    <mergeCell ref="A84:S84"/>
    <mergeCell ref="B96:G96"/>
    <mergeCell ref="B97:G97"/>
    <mergeCell ref="A83:S83"/>
    <mergeCell ref="A75:S75"/>
    <mergeCell ref="A71:S71"/>
    <mergeCell ref="A74:S74"/>
    <mergeCell ref="A66:S66"/>
    <mergeCell ref="A70:S70"/>
    <mergeCell ref="A61:S61"/>
    <mergeCell ref="A65:S65"/>
    <mergeCell ref="A53:S53"/>
    <mergeCell ref="A60:S60"/>
  </mergeCells>
  <pageMargins left="0.39370078740157483" right="0.39370078740157483" top="0.98425196850393704" bottom="0.59055118110236227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село</vt:lpstr>
      <vt:lpstr>стационар</vt:lpstr>
      <vt:lpstr>поликлиника</vt:lpstr>
      <vt:lpstr>внешт</vt:lpstr>
      <vt:lpstr>поликлиника!Область_печати</vt:lpstr>
      <vt:lpstr>село!Область_печати</vt:lpstr>
      <vt:lpstr>стационар!Область_печати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rengen</dc:creator>
  <cp:lastModifiedBy>Костанайская РБ КГП Костанайская РБ</cp:lastModifiedBy>
  <cp:lastPrinted>2024-01-29T08:57:50Z</cp:lastPrinted>
  <dcterms:created xsi:type="dcterms:W3CDTF">2019-04-03T09:58:07Z</dcterms:created>
  <dcterms:modified xsi:type="dcterms:W3CDTF">2024-01-29T10:13:24Z</dcterms:modified>
</cp:coreProperties>
</file>